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Sheet-1'!$A$1:$D$57</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Statement-2'!$A$1:$E$42</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fullCalcOnLoad="1"/>
</workbook>
</file>

<file path=xl/sharedStrings.xml><?xml version="1.0" encoding="utf-8"?>
<sst xmlns="http://schemas.openxmlformats.org/spreadsheetml/2006/main" count="493" uniqueCount="209">
  <si>
    <t>NEW JERSEY INSURANCE UNDERWRITING ASSOCIATION</t>
  </si>
  <si>
    <t>BALANCE SHEET</t>
  </si>
  <si>
    <t>AT SEPTEMBER 30, 2022</t>
  </si>
  <si>
    <t>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</si>
  <si>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</si>
  <si>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</si>
  <si>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</si>
  <si>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</si>
  <si>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</si>
  <si>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</si>
  <si>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</si>
  <si>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</si>
  <si>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</si>
  <si>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</si>
  <si>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</si>
  <si>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</si>
  <si>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</si>
  <si>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RECEIVABLE FOR SECURITIES</t>
  </si>
  <si>
    <t xml:space="preserve">          TOTAL ASSETS</t>
  </si>
  <si>
    <t>LIABILITIES</t>
  </si>
  <si>
    <t xml:space="preserve">      POST RETIREMENT BENEFITS (other than pensions)</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</si>
  <si>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</si>
  <si>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</si>
  <si>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</si>
  <si>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</si>
  <si>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</si>
  <si>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</si>
  <si>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</si>
  <si>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</si>
  <si>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</si>
  <si>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</si>
  <si>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</si>
  <si>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</si>
  <si>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</si>
  <si>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</si>
  <si>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</si>
  <si>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</si>
  <si>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</si>
  <si>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SEPTEMBER 30, 2022</t>
  </si>
  <si>
    <t>TOTAL LIABILITIES PLUS EQUITY ACCOUNT</t>
  </si>
  <si>
    <t xml:space="preserve"> INCOME STATEMENT</t>
  </si>
  <si>
    <t>SEPTEMBER 30, 2022</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</si>
  <si>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</si>
  <si>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</si>
  <si>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</si>
  <si>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</si>
  <si>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</si>
  <si>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</si>
  <si>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</si>
  <si>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</si>
  <si>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</si>
  <si>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</si>
  <si>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</si>
  <si>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</si>
  <si>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</si>
  <si>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</si>
  <si>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t xml:space="preserve">     NET REALIZED CAPITAL LOSS</t>
  </si>
  <si>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</si>
  <si>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</si>
  <si>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</si>
  <si>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</si>
  <si>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</si>
  <si>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</si>
  <si>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</si>
  <si>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</si>
  <si>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LOSS</t>
  </si>
  <si>
    <t xml:space="preserve"> </t>
  </si>
  <si>
    <t>CHANGE IN EQUITY</t>
  </si>
  <si>
    <t>NET EQUITY AT SEPTEMBER 30, 2022</t>
  </si>
  <si>
    <t xml:space="preserve"> EQUITY ACCOUNT</t>
  </si>
  <si>
    <t>QTD PERIOD ENDED SEPTEMBER 30, 2022</t>
  </si>
  <si>
    <t>POLICY YEAR 2022</t>
  </si>
  <si>
    <t>POLICY YEAR 2021</t>
  </si>
  <si>
    <t>POLICY YEAR 2020</t>
  </si>
  <si>
    <t>POLICY YEAR 2019</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</si>
  <si>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</si>
  <si>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</si>
  <si>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</si>
  <si>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</si>
  <si>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</si>
  <si>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</si>
  <si>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</si>
  <si>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</si>
  <si>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</si>
  <si>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</si>
  <si>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</si>
  <si>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</si>
  <si>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</si>
  <si>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</si>
  <si>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</si>
  <si>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</si>
  <si>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</si>
  <si>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</si>
  <si>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</si>
  <si>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</si>
  <si>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</si>
  <si>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</si>
  <si>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</si>
  <si>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</si>
  <si>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</si>
  <si>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</si>
  <si>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</si>
  <si>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</si>
  <si>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</si>
  <si>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</si>
  <si>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</si>
  <si>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</si>
  <si>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SEPTEMBER 30, 2022</t>
  </si>
  <si>
    <t>UNDERWRITING STATEMENT</t>
  </si>
  <si>
    <t>EARNED/INCURRED BASIS</t>
  </si>
  <si>
    <t>QTD PERIOD ENDING SEPTEMBER 30, 2022</t>
  </si>
  <si>
    <t/>
  </si>
  <si>
    <t>09-30-22</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</si>
  <si>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</si>
  <si>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</si>
  <si>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</si>
  <si>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</si>
  <si>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</si>
  <si>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</si>
  <si>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</si>
  <si>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</si>
  <si>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</si>
  <si>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</si>
  <si>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</si>
  <si>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</si>
  <si>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</si>
  <si>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</si>
  <si>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</si>
  <si>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</si>
  <si>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</si>
  <si>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</si>
  <si>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</si>
  <si>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</si>
  <si>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</si>
  <si>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</si>
  <si>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</si>
  <si>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</si>
  <si>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</si>
  <si>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</si>
  <si>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</si>
  <si>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</si>
  <si>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</si>
  <si>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</si>
  <si>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</si>
  <si>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</si>
  <si>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</si>
  <si>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</si>
  <si>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</si>
  <si>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</si>
  <si>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</si>
  <si>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</si>
  <si>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</si>
  <si>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</si>
  <si>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</si>
  <si>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</si>
  <si>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Loss</t>
  </si>
  <si>
    <t>YTD PERIOD ENDING SEPTEMBER 30, 2022</t>
  </si>
  <si>
    <t>STATISTICAL REPORT ON PREMIUMS</t>
  </si>
  <si>
    <t>*SEE NOTE BELOW</t>
  </si>
  <si>
    <t>WRITTEN PREMIUMS</t>
  </si>
  <si>
    <t xml:space="preserve">     FIRE</t>
  </si>
  <si>
    <t xml:space="preserve">     ALLIED </t>
  </si>
  <si>
    <t xml:space="preserve">     CRIME</t>
  </si>
  <si>
    <t xml:space="preserve">            TOTAL</t>
  </si>
  <si>
    <t>CURRENT UNEARNED PREMIUM RESERVE              @ 09-30-22</t>
  </si>
  <si>
    <t xml:space="preserve">    ALLIED </t>
  </si>
  <si>
    <t xml:space="preserve">    CRIME</t>
  </si>
  <si>
    <t>PRIOR UNEARNED PREMIUM RESERVE                     @ 06-30-22</t>
  </si>
  <si>
    <t>EARNED PREMIUM</t>
  </si>
  <si>
    <t>*Note: The Terrorism Risk Insurance Program Reauthorization Act of 2007 requires insurers to report direct earned premium for commercial business written.                                                         This amount is shown on page 8.</t>
  </si>
  <si>
    <t xml:space="preserve">  </t>
  </si>
  <si>
    <t>PRIOR UNEARNED PREMIUM RESERVE                     @ 12-31-21</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</si>
  <si>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</si>
  <si>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1-4 Family Tenant-Occupied</t>
  </si>
  <si>
    <t>Commercial</t>
  </si>
  <si>
    <t>Total TRIA</t>
  </si>
  <si>
    <r>
      <t xml:space="preserve">       1Q21      </t>
    </r>
    <r>
      <rPr>
        <sz val="9"/>
        <rFont val="Century Schoolbook"/>
        <family val="1"/>
      </rPr>
      <t>$56,723</t>
    </r>
  </si>
  <si>
    <r>
      <t xml:space="preserve">       1Q22      </t>
    </r>
    <r>
      <rPr>
        <sz val="9"/>
        <rFont val="Century Schoolbook"/>
        <family val="1"/>
      </rPr>
      <t>$55,157</t>
    </r>
  </si>
  <si>
    <r>
      <t xml:space="preserve">       2Q21      </t>
    </r>
    <r>
      <rPr>
        <sz val="9"/>
        <rFont val="Century Schoolbook"/>
        <family val="1"/>
      </rPr>
      <t>$55,303</t>
    </r>
  </si>
  <si>
    <r>
      <t xml:space="preserve">       2Q22      </t>
    </r>
    <r>
      <rPr>
        <sz val="9"/>
        <rFont val="Century Schoolbook"/>
        <family val="1"/>
      </rPr>
      <t>$56,692</t>
    </r>
  </si>
  <si>
    <r>
      <t xml:space="preserve">       3Q21      </t>
    </r>
    <r>
      <rPr>
        <sz val="9"/>
        <rFont val="Century Schoolbook"/>
        <family val="1"/>
      </rPr>
      <t>$55,099</t>
    </r>
  </si>
  <si>
    <r>
      <t xml:space="preserve">       3Q22      </t>
    </r>
    <r>
      <rPr>
        <sz val="9"/>
        <rFont val="Century Schoolbook"/>
        <family val="1"/>
      </rPr>
      <t>$56,373</t>
    </r>
  </si>
  <si>
    <r>
      <t xml:space="preserve">       4Q21      </t>
    </r>
    <r>
      <rPr>
        <sz val="9"/>
        <rFont val="Century Schoolbook"/>
        <family val="1"/>
      </rPr>
      <t>$53,309</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</si>
  <si>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</si>
  <si>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</si>
  <si>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</si>
  <si>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</si>
  <si>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</si>
  <si>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(09-30-22)</t>
  </si>
  <si>
    <t xml:space="preserve">       FIRE</t>
  </si>
  <si>
    <t xml:space="preserve">       ALLIED </t>
  </si>
  <si>
    <t xml:space="preserve">       CRIME</t>
  </si>
  <si>
    <t>CURRENT I.B.N.R. RESERVES (09-30-22)</t>
  </si>
  <si>
    <t>PRIOR LOSS RESERVES (06-30-22)</t>
  </si>
  <si>
    <t>(Including I.B.N.R. Reserves)</t>
  </si>
  <si>
    <t>INCURRED LOSSES</t>
  </si>
  <si>
    <t>YTD PERIOD ENDED SEPTEMBER 30, 2022</t>
  </si>
  <si>
    <t>PRIOR LOSS RESERVES (12-31-21)</t>
  </si>
  <si>
    <t>STATISTICAL REPORT ON LOSS EXPENSES</t>
  </si>
  <si>
    <t>(INCLUDES ALLOCATED AND UNALLOCATED LOSS EXPENSES)</t>
  </si>
  <si>
    <t>LOSS EXPENSES PAID                                      (ALAE AND ULAE)</t>
  </si>
  <si>
    <t>FIRE</t>
  </si>
  <si>
    <t xml:space="preserve">ALLIED </t>
  </si>
  <si>
    <t>CRIME</t>
  </si>
  <si>
    <t>CURRENT LOSS EXPENSE RESERVES               @ 09-30-22</t>
  </si>
  <si>
    <t>PRIOR LOSS  EXPENSE RESERVES                     @ 06-30-22</t>
  </si>
  <si>
    <t>ALLIED</t>
  </si>
  <si>
    <t>ALAE &amp; ULAE LOSS EXPENSES  INCURRED</t>
  </si>
  <si>
    <t>PRIOR LOSS  EXPENSE RESERVES                     @ 12-31-21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</si>
</sst>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9">
    <font>
      <sz val="11"/>
      <color theme="1"/>
      <name val="Calibri"/>
      <family val="2"/>
    </font>
    <font>
      <sz val="11"/>
      <color indexed="8"/>
      <name val="Calibri"/>
      <family val="2"/>
    </font>
    <font>
      <sz val="10"/>
      <name val="Arial"/>
      <family val="2"/>
    </font>
    <font>
      <b/>
      <sz val="16"/>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b/>
      <sz val="18"/>
      <name val="Century Schoolbook"/>
      <family val="1"/>
    </font>
    <font>
      <sz val="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style="thin"/>
    </border>
    <border>
      <left style="thin"/>
      <right/>
      <top/>
      <bottom/>
    </border>
    <border>
      <left/>
      <right style="thin"/>
      <top style="thin"/>
      <bottom style="double"/>
    </border>
    <border>
      <left style="thin"/>
      <right/>
      <top style="thin"/>
      <bottom/>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5">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0" fontId="67" fillId="0" borderId="0" xfId="59" applyFont="1">
      <alignment/>
      <protection/>
    </xf>
    <xf numFmtId="164" fontId="8" fillId="0" borderId="11" xfId="44" applyNumberFormat="1" applyFont="1" applyFill="1" applyBorder="1" applyAlignment="1">
      <alignment horizontal="right"/>
    </xf>
    <xf numFmtId="164" fontId="11" fillId="0" borderId="11" xfId="45" applyNumberFormat="1" applyFont="1" applyFill="1" applyBorder="1" applyAlignment="1">
      <alignment horizontal="right"/>
    </xf>
    <xf numFmtId="164" fontId="11" fillId="0" borderId="11" xfId="44" applyNumberFormat="1" applyFont="1" applyFill="1" applyBorder="1" applyAlignment="1">
      <alignment horizontal="right"/>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5" fontId="11" fillId="0" borderId="0" xfId="44" applyNumberFormat="1" applyFont="1" applyFill="1" applyBorder="1" applyAlignment="1">
      <alignment horizontal="right"/>
    </xf>
    <xf numFmtId="43" fontId="8" fillId="0" borderId="0" xfId="44"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164" fontId="8" fillId="0" borderId="0" xfId="42" applyNumberFormat="1" applyFont="1" applyAlignment="1">
      <alignment/>
    </xf>
    <xf numFmtId="43" fontId="8" fillId="0" borderId="0" xfId="59" applyNumberFormat="1" applyFont="1">
      <alignment/>
      <protection/>
    </xf>
    <xf numFmtId="165"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5" fontId="12" fillId="0" borderId="0" xfId="44" applyNumberFormat="1" applyFont="1" applyAlignment="1">
      <alignment horizontal="right"/>
    </xf>
    <xf numFmtId="0" fontId="12" fillId="0" borderId="0" xfId="59" applyFont="1">
      <alignment/>
      <protection/>
    </xf>
    <xf numFmtId="0" fontId="12" fillId="0" borderId="0" xfId="59" applyFont="1" applyAlignment="1" quotePrefix="1">
      <alignment horizontal="right"/>
      <protection/>
    </xf>
    <xf numFmtId="5" fontId="13" fillId="0" borderId="0" xfId="44" applyNumberFormat="1" applyFont="1" applyAlignment="1">
      <alignment horizontal="right"/>
    </xf>
    <xf numFmtId="0" fontId="13" fillId="0" borderId="0" xfId="59" applyFont="1">
      <alignment/>
      <protection/>
    </xf>
    <xf numFmtId="0" fontId="11" fillId="0" borderId="0" xfId="59" applyFont="1">
      <alignment/>
      <protection/>
    </xf>
    <xf numFmtId="0" fontId="5" fillId="0" borderId="0" xfId="59" applyFont="1">
      <alignment/>
      <protection/>
    </xf>
    <xf numFmtId="0" fontId="15" fillId="0" borderId="0" xfId="59" applyFont="1">
      <alignment/>
      <protection/>
    </xf>
    <xf numFmtId="7" fontId="6" fillId="0" borderId="0" xfId="59" applyNumberFormat="1" applyFont="1" applyAlignment="1">
      <alignment horizontal="centerContinuous"/>
      <protection/>
    </xf>
    <xf numFmtId="7" fontId="15" fillId="0" borderId="0" xfId="44" applyNumberFormat="1" applyFont="1" applyBorder="1" applyAlignment="1">
      <alignment horizontal="centerContinuous"/>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7" fontId="11" fillId="0" borderId="17" xfId="44" applyNumberFormat="1" applyFont="1" applyBorder="1" applyAlignment="1">
      <alignment/>
    </xf>
    <xf numFmtId="38" fontId="8" fillId="0" borderId="13" xfId="44" applyNumberFormat="1" applyFont="1" applyBorder="1" applyAlignment="1">
      <alignment/>
    </xf>
    <xf numFmtId="7" fontId="11" fillId="0" borderId="0"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164" fontId="8" fillId="0" borderId="13" xfId="44" applyNumberFormat="1" applyFont="1" applyBorder="1" applyAlignment="1">
      <alignment/>
    </xf>
    <xf numFmtId="38" fontId="8" fillId="0" borderId="19" xfId="44" applyNumberFormat="1" applyFont="1" applyBorder="1" applyAlignment="1">
      <alignment/>
    </xf>
    <xf numFmtId="43" fontId="11" fillId="0" borderId="20" xfId="44" applyFont="1" applyBorder="1" applyAlignment="1">
      <alignment/>
    </xf>
    <xf numFmtId="38" fontId="8" fillId="0" borderId="0" xfId="44" applyNumberFormat="1" applyFont="1" applyBorder="1" applyAlignment="1">
      <alignment/>
    </xf>
    <xf numFmtId="7" fontId="8" fillId="0" borderId="0" xfId="0" applyNumberFormat="1" applyFont="1" applyAlignment="1">
      <alignment/>
    </xf>
    <xf numFmtId="38" fontId="8" fillId="0" borderId="21" xfId="44" applyNumberFormat="1" applyFont="1" applyBorder="1" applyAlignment="1">
      <alignment/>
    </xf>
    <xf numFmtId="43" fontId="8" fillId="0" borderId="0" xfId="44" applyFont="1" applyBorder="1" applyAlignment="1">
      <alignment/>
    </xf>
    <xf numFmtId="43" fontId="8" fillId="0" borderId="22" xfId="44" applyFont="1" applyBorder="1" applyAlignment="1">
      <alignment/>
    </xf>
    <xf numFmtId="7" fontId="11" fillId="0" borderId="0" xfId="59" applyNumberFormat="1" applyFont="1">
      <alignment/>
      <protection/>
    </xf>
    <xf numFmtId="7" fontId="8" fillId="0" borderId="18" xfId="44" applyNumberFormat="1" applyFont="1" applyBorder="1" applyAlignment="1">
      <alignment/>
    </xf>
    <xf numFmtId="0" fontId="16" fillId="0" borderId="0" xfId="59" applyFont="1">
      <alignment/>
      <protection/>
    </xf>
    <xf numFmtId="6" fontId="11" fillId="0" borderId="23" xfId="44" applyNumberFormat="1" applyFont="1" applyBorder="1" applyAlignment="1">
      <alignment/>
    </xf>
    <xf numFmtId="0" fontId="68" fillId="0" borderId="0" xfId="0" applyFont="1" applyAlignment="1">
      <alignment/>
    </xf>
    <xf numFmtId="0" fontId="18" fillId="0" borderId="0" xfId="59" applyFont="1">
      <alignment/>
      <protection/>
    </xf>
    <xf numFmtId="43" fontId="5" fillId="0" borderId="0" xfId="59" applyNumberFormat="1" applyFont="1" applyAlignment="1">
      <alignment horizontal="center"/>
      <protection/>
    </xf>
    <xf numFmtId="0" fontId="19"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lignment/>
      <protection/>
    </xf>
    <xf numFmtId="43" fontId="11" fillId="0" borderId="0" xfId="59" applyNumberFormat="1" applyFont="1" applyAlignment="1">
      <alignment horizontal="left" wrapText="1"/>
      <protection/>
    </xf>
    <xf numFmtId="43" fontId="21"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6" fontId="8" fillId="0" borderId="0" xfId="49" applyNumberFormat="1" applyFont="1" applyFill="1" applyBorder="1" applyAlignment="1">
      <alignment/>
    </xf>
    <xf numFmtId="43" fontId="11" fillId="0" borderId="0" xfId="44" applyFont="1" applyFill="1" applyBorder="1" applyAlignment="1">
      <alignment/>
    </xf>
    <xf numFmtId="0" fontId="8" fillId="0" borderId="0" xfId="0" applyFont="1" applyAlignment="1">
      <alignment/>
    </xf>
    <xf numFmtId="164" fontId="8" fillId="0" borderId="0" xfId="44" applyNumberFormat="1" applyFont="1" applyFill="1" applyBorder="1" applyAlignment="1">
      <alignment/>
    </xf>
    <xf numFmtId="38" fontId="8" fillId="0" borderId="0" xfId="44" applyNumberFormat="1" applyFont="1" applyFill="1" applyBorder="1" applyAlignment="1">
      <alignment/>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43" fontId="8" fillId="0" borderId="0" xfId="59" applyNumberFormat="1" applyFont="1" applyAlignment="1">
      <alignment horizontal="left"/>
      <protection/>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164" fontId="8" fillId="0" borderId="0" xfId="59" applyNumberFormat="1" applyFont="1">
      <alignment/>
      <protection/>
    </xf>
    <xf numFmtId="43" fontId="10" fillId="0" borderId="0" xfId="59" applyNumberFormat="1" applyFont="1">
      <alignment/>
      <protection/>
    </xf>
    <xf numFmtId="43" fontId="10" fillId="0" borderId="0" xfId="44" applyFont="1" applyFill="1" applyBorder="1" applyAlignment="1">
      <alignment/>
    </xf>
    <xf numFmtId="5" fontId="8" fillId="0" borderId="0" xfId="59" applyNumberFormat="1" applyFont="1">
      <alignment/>
      <protection/>
    </xf>
    <xf numFmtId="43" fontId="8" fillId="0" borderId="0" xfId="59" applyNumberFormat="1" applyFont="1" applyAlignment="1">
      <alignment horizontal="left" wrapText="1"/>
      <protection/>
    </xf>
    <xf numFmtId="6" fontId="11" fillId="0" borderId="15" xfId="44" applyNumberFormat="1" applyFont="1" applyFill="1" applyBorder="1" applyAlignment="1">
      <alignment/>
    </xf>
    <xf numFmtId="43" fontId="15" fillId="0" borderId="0" xfId="44" applyFont="1" applyFill="1" applyBorder="1" applyAlignment="1">
      <alignment/>
    </xf>
    <xf numFmtId="43" fontId="15" fillId="0" borderId="0" xfId="44" applyFont="1" applyFill="1" applyBorder="1" applyAlignment="1">
      <alignment horizontal="right"/>
    </xf>
    <xf numFmtId="0" fontId="5" fillId="0" borderId="0" xfId="59" applyFont="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43" fontId="12" fillId="0" borderId="14" xfId="44" applyFont="1" applyFill="1" applyBorder="1" applyAlignment="1">
      <alignment/>
    </xf>
    <xf numFmtId="0" fontId="22" fillId="0" borderId="0" xfId="59" applyFont="1">
      <alignment/>
      <protection/>
    </xf>
    <xf numFmtId="43" fontId="23" fillId="0" borderId="0" xfId="44" applyFont="1" applyBorder="1" applyAlignment="1">
      <alignment/>
    </xf>
    <xf numFmtId="0" fontId="23" fillId="0" borderId="0" xfId="59" applyFont="1">
      <alignment/>
      <protection/>
    </xf>
    <xf numFmtId="43" fontId="19" fillId="0" borderId="0" xfId="44" applyFont="1" applyBorder="1" applyAlignment="1">
      <alignment/>
    </xf>
    <xf numFmtId="43" fontId="5" fillId="0" borderId="22"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2" xfId="59" applyNumberFormat="1" applyFont="1" applyBorder="1" applyAlignment="1" quotePrefix="1">
      <alignment wrapText="1"/>
      <protection/>
    </xf>
    <xf numFmtId="43" fontId="8" fillId="0" borderId="22" xfId="59" applyNumberFormat="1" applyFont="1" applyBorder="1" applyAlignment="1">
      <alignment horizontal="center" wrapText="1"/>
      <protection/>
    </xf>
    <xf numFmtId="43" fontId="11" fillId="33" borderId="24" xfId="44" applyFont="1" applyFill="1" applyBorder="1" applyAlignment="1" quotePrefix="1">
      <alignment horizontal="centerContinuous"/>
    </xf>
    <xf numFmtId="14" fontId="11" fillId="33" borderId="25"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1"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4" xfId="59" applyNumberFormat="1" applyFont="1" applyBorder="1" applyAlignment="1">
      <alignment horizontal="center" wrapText="1"/>
      <protection/>
    </xf>
    <xf numFmtId="43" fontId="11" fillId="0" borderId="24" xfId="44" applyFont="1" applyBorder="1" applyAlignment="1">
      <alignment horizontal="centerContinuous"/>
    </xf>
    <xf numFmtId="43" fontId="11" fillId="0" borderId="25" xfId="44" applyFont="1" applyBorder="1" applyAlignment="1">
      <alignment horizontal="centerContinuous"/>
    </xf>
    <xf numFmtId="43" fontId="8" fillId="0" borderId="17" xfId="44" applyFont="1" applyFill="1" applyBorder="1" applyAlignment="1">
      <alignment horizontal="right"/>
    </xf>
    <xf numFmtId="43" fontId="11" fillId="0" borderId="22" xfId="59" applyNumberFormat="1" applyFont="1" applyBorder="1" applyAlignment="1">
      <alignment horizontal="center" wrapText="1"/>
      <protection/>
    </xf>
    <xf numFmtId="43" fontId="8" fillId="0" borderId="22" xfId="44" applyFont="1" applyBorder="1" applyAlignment="1">
      <alignment horizontal="right"/>
    </xf>
    <xf numFmtId="43" fontId="8" fillId="0" borderId="22" xfId="59" applyNumberFormat="1" applyFont="1" applyBorder="1" applyAlignment="1">
      <alignment horizontal="left" wrapText="1"/>
      <protection/>
    </xf>
    <xf numFmtId="164" fontId="8" fillId="0" borderId="22" xfId="44" applyNumberFormat="1" applyFont="1" applyBorder="1" applyAlignment="1">
      <alignment horizontal="right"/>
    </xf>
    <xf numFmtId="43" fontId="8" fillId="0" borderId="0" xfId="44" applyFont="1" applyBorder="1" applyAlignment="1">
      <alignment horizontal="right"/>
    </xf>
    <xf numFmtId="164" fontId="8" fillId="0" borderId="21" xfId="44" applyNumberFormat="1" applyFont="1" applyBorder="1" applyAlignment="1">
      <alignment horizontal="right"/>
    </xf>
    <xf numFmtId="38"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164" fontId="8" fillId="0" borderId="13" xfId="44" applyNumberFormat="1" applyFont="1" applyBorder="1" applyAlignment="1">
      <alignment horizontal="right"/>
    </xf>
    <xf numFmtId="43" fontId="24" fillId="0" borderId="22" xfId="44"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38" fontId="8" fillId="0" borderId="0" xfId="44" applyNumberFormat="1" applyFont="1" applyBorder="1" applyAlignment="1">
      <alignment horizontal="right"/>
    </xf>
    <xf numFmtId="38" fontId="8"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lignment/>
      <protection/>
    </xf>
    <xf numFmtId="6" fontId="11" fillId="0" borderId="18" xfId="44" applyNumberFormat="1" applyFont="1" applyFill="1" applyBorder="1" applyAlignment="1">
      <alignment horizontal="right"/>
    </xf>
    <xf numFmtId="6" fontId="8" fillId="0" borderId="0" xfId="59" applyNumberFormat="1" applyFont="1">
      <alignment/>
      <protection/>
    </xf>
    <xf numFmtId="38" fontId="8" fillId="0" borderId="18" xfId="44" applyNumberFormat="1" applyFont="1" applyFill="1" applyBorder="1" applyAlignment="1">
      <alignment horizontal="right"/>
    </xf>
    <xf numFmtId="43" fontId="8" fillId="0" borderId="22" xfId="0" applyNumberFormat="1" applyFont="1" applyBorder="1" applyAlignment="1">
      <alignment horizontal="left" wrapText="1"/>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13" xfId="44" applyFont="1" applyBorder="1" applyAlignment="1">
      <alignment horizontal="right"/>
    </xf>
    <xf numFmtId="43" fontId="8" fillId="0" borderId="0" xfId="44" applyFont="1" applyBorder="1" applyAlignment="1">
      <alignment horizontal="left"/>
    </xf>
    <xf numFmtId="0" fontId="8" fillId="0" borderId="0" xfId="59" applyFont="1" applyAlignment="1">
      <alignment wrapText="1"/>
      <protection/>
    </xf>
    <xf numFmtId="0" fontId="15" fillId="0" borderId="0" xfId="59" applyFont="1" applyAlignment="1">
      <alignment wrapText="1"/>
      <protection/>
    </xf>
    <xf numFmtId="43" fontId="15" fillId="0" borderId="0" xfId="44" applyFont="1" applyBorder="1" applyAlignment="1">
      <alignment/>
    </xf>
    <xf numFmtId="7" fontId="17" fillId="0" borderId="0" xfId="59" applyNumberFormat="1" applyFont="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Alignment="1">
      <alignment horizontal="centerContinuous"/>
      <protection/>
    </xf>
    <xf numFmtId="7" fontId="15"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7" fontId="19" fillId="0" borderId="0" xfId="59" applyNumberFormat="1" applyFont="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38" fontId="8" fillId="0" borderId="0" xfId="44" applyNumberFormat="1" applyFont="1" applyFill="1" applyAlignment="1">
      <alignment horizontal="right"/>
    </xf>
    <xf numFmtId="7" fontId="8" fillId="0" borderId="0" xfId="44" applyNumberFormat="1" applyFont="1" applyFill="1" applyAlignment="1">
      <alignment/>
    </xf>
    <xf numFmtId="6" fontId="8" fillId="0" borderId="0" xfId="44" applyNumberFormat="1" applyFont="1" applyBorder="1" applyAlignment="1">
      <alignment horizontal="right"/>
    </xf>
    <xf numFmtId="38" fontId="8" fillId="0" borderId="0" xfId="44" applyNumberFormat="1" applyFont="1" applyFill="1" applyAlignment="1">
      <alignment/>
    </xf>
    <xf numFmtId="164" fontId="8" fillId="0" borderId="0" xfId="44" applyNumberFormat="1" applyFont="1" applyFill="1" applyAlignment="1">
      <alignment/>
    </xf>
    <xf numFmtId="7" fontId="11" fillId="0" borderId="0" xfId="59" applyNumberFormat="1" applyFont="1" applyAlignment="1">
      <alignment horizontal="center"/>
      <protection/>
    </xf>
    <xf numFmtId="164" fontId="8" fillId="0" borderId="14" xfId="44" applyNumberFormat="1" applyFont="1" applyFill="1" applyBorder="1" applyAlignment="1">
      <alignment/>
    </xf>
    <xf numFmtId="43" fontId="11" fillId="0" borderId="14" xfId="44" applyFont="1" applyBorder="1" applyAlignment="1">
      <alignment horizontal="right"/>
    </xf>
    <xf numFmtId="164" fontId="11" fillId="0" borderId="15" xfId="44" applyNumberFormat="1" applyFont="1" applyBorder="1" applyAlignment="1">
      <alignment/>
    </xf>
    <xf numFmtId="38" fontId="8" fillId="0" borderId="0" xfId="59" applyNumberFormat="1" applyFont="1">
      <alignment/>
      <protection/>
    </xf>
    <xf numFmtId="43" fontId="11" fillId="0" borderId="0" xfId="44"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164" fontId="8" fillId="0" borderId="0" xfId="44" applyNumberFormat="1" applyFont="1" applyFill="1" applyBorder="1" applyAlignment="1">
      <alignment horizontal="right"/>
    </xf>
    <xf numFmtId="164" fontId="8" fillId="0" borderId="14" xfId="44" applyNumberFormat="1" applyFont="1" applyFill="1" applyBorder="1" applyAlignment="1">
      <alignment horizontal="right"/>
    </xf>
    <xf numFmtId="164" fontId="11" fillId="0" borderId="15" xfId="44" applyNumberFormat="1" applyFont="1" applyBorder="1" applyAlignment="1">
      <alignment horizontal="right"/>
    </xf>
    <xf numFmtId="43" fontId="27" fillId="0" borderId="0" xfId="44" applyFont="1" applyFill="1" applyAlignment="1">
      <alignment horizontal="right"/>
    </xf>
    <xf numFmtId="7" fontId="28" fillId="0" borderId="0" xfId="59" applyNumberFormat="1" applyFont="1">
      <alignment/>
      <protection/>
    </xf>
    <xf numFmtId="38" fontId="28" fillId="0" borderId="0" xfId="59" applyNumberFormat="1" applyFont="1">
      <alignment/>
      <protection/>
    </xf>
    <xf numFmtId="7" fontId="8" fillId="0" borderId="0" xfId="59" applyNumberFormat="1" applyFont="1" applyAlignment="1">
      <alignment horizontal="left"/>
      <protection/>
    </xf>
    <xf numFmtId="38" fontId="8" fillId="0" borderId="0" xfId="44" applyNumberFormat="1" applyFont="1" applyFill="1" applyBorder="1" applyAlignment="1">
      <alignment horizontal="right"/>
    </xf>
    <xf numFmtId="6" fontId="11" fillId="0" borderId="15" xfId="44" applyNumberFormat="1" applyFont="1" applyFill="1" applyBorder="1" applyAlignment="1">
      <alignment horizontal="right"/>
    </xf>
    <xf numFmtId="43" fontId="11" fillId="0" borderId="15" xfId="44" applyFont="1" applyBorder="1" applyAlignment="1">
      <alignment horizontal="right"/>
    </xf>
    <xf numFmtId="43" fontId="19" fillId="0" borderId="0" xfId="44" applyFont="1" applyAlignment="1">
      <alignment/>
    </xf>
    <xf numFmtId="164" fontId="8" fillId="0" borderId="0" xfId="44" applyNumberFormat="1" applyFont="1" applyFill="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pplyAlignment="1">
      <alignment horizontal="center"/>
      <protection/>
    </xf>
    <xf numFmtId="0" fontId="29" fillId="0" borderId="0" xfId="60" applyFont="1" applyAlignment="1">
      <alignment horizontal="right"/>
      <protection/>
    </xf>
    <xf numFmtId="38" fontId="16" fillId="0" borderId="0" xfId="60" applyNumberFormat="1" applyFont="1">
      <alignmen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lignment/>
      <protection/>
    </xf>
    <xf numFmtId="5" fontId="16" fillId="0" borderId="0" xfId="59" applyNumberFormat="1" applyFont="1" applyAlignment="1">
      <alignment horizontal="center"/>
      <protection/>
    </xf>
    <xf numFmtId="43" fontId="31" fillId="0" borderId="0" xfId="59" applyNumberFormat="1" applyFont="1">
      <alignment/>
      <protection/>
    </xf>
    <xf numFmtId="166" fontId="6" fillId="0" borderId="0" xfId="44" applyNumberFormat="1" applyFont="1" applyAlignment="1">
      <alignment horizontal="left"/>
    </xf>
    <xf numFmtId="166" fontId="19" fillId="0" borderId="0" xfId="44" applyNumberFormat="1" applyFont="1" applyAlignment="1">
      <alignment horizontal="centerContinuous"/>
    </xf>
    <xf numFmtId="43" fontId="19" fillId="0" borderId="0" xfId="59" applyNumberFormat="1" applyFont="1">
      <alignment/>
      <protection/>
    </xf>
    <xf numFmtId="43" fontId="6" fillId="0" borderId="0" xfId="59" applyNumberFormat="1" applyFont="1">
      <alignment/>
      <protection/>
    </xf>
    <xf numFmtId="166" fontId="11" fillId="0" borderId="0" xfId="44" applyNumberFormat="1" applyFont="1" applyFill="1" applyAlignment="1">
      <alignment horizontal="centerContinuous"/>
    </xf>
    <xf numFmtId="43" fontId="20" fillId="0" borderId="0" xfId="59" applyNumberFormat="1" applyFont="1">
      <alignment/>
      <protection/>
    </xf>
    <xf numFmtId="43" fontId="11" fillId="0" borderId="0" xfId="59" applyNumberFormat="1" applyFont="1" applyAlignment="1">
      <alignment horizontal="left"/>
      <protection/>
    </xf>
    <xf numFmtId="166" fontId="11" fillId="0" borderId="0" xfId="44" applyNumberFormat="1" applyFont="1" applyAlignment="1">
      <alignment horizontal="left"/>
    </xf>
    <xf numFmtId="166" fontId="8" fillId="0" borderId="0" xfId="44" applyNumberFormat="1" applyFont="1" applyAlignment="1">
      <alignment/>
    </xf>
    <xf numFmtId="166" fontId="8" fillId="0" borderId="0" xfId="44" applyNumberFormat="1" applyFont="1" applyFill="1" applyAlignment="1">
      <alignment/>
    </xf>
    <xf numFmtId="166" fontId="8" fillId="0" borderId="0" xfId="44" applyNumberFormat="1" applyFont="1" applyAlignment="1">
      <alignment horizontal="left"/>
    </xf>
    <xf numFmtId="166" fontId="11" fillId="0" borderId="0" xfId="44" applyNumberFormat="1" applyFont="1" applyAlignment="1">
      <alignment horizontal="center"/>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6" fontId="8" fillId="0" borderId="0" xfId="44" applyNumberFormat="1" applyFont="1" applyAlignment="1">
      <alignment/>
    </xf>
    <xf numFmtId="43" fontId="27" fillId="0" borderId="0" xfId="44" applyFont="1" applyFill="1" applyAlignment="1">
      <alignment/>
    </xf>
    <xf numFmtId="43" fontId="28" fillId="0" borderId="0" xfId="44" applyFont="1" applyFill="1" applyAlignment="1">
      <alignment/>
    </xf>
    <xf numFmtId="43" fontId="28" fillId="0" borderId="0" xfId="59" applyNumberFormat="1" applyFont="1">
      <alignment/>
      <protection/>
    </xf>
    <xf numFmtId="6" fontId="11" fillId="0" borderId="15" xfId="44" applyNumberFormat="1" applyFont="1" applyBorder="1" applyAlignment="1">
      <alignment/>
    </xf>
    <xf numFmtId="166" fontId="8" fillId="0" borderId="0" xfId="44" applyNumberFormat="1" applyFont="1" applyBorder="1" applyAlignment="1">
      <alignment/>
    </xf>
    <xf numFmtId="5" fontId="16" fillId="0" borderId="0" xfId="44" applyNumberFormat="1" applyFont="1" applyBorder="1" applyAlignment="1">
      <alignment/>
    </xf>
    <xf numFmtId="166" fontId="16" fillId="0" borderId="0" xfId="44" applyNumberFormat="1" applyFont="1" applyAlignment="1">
      <alignment horizontal="left"/>
    </xf>
    <xf numFmtId="166" fontId="16" fillId="0" borderId="0" xfId="44" applyNumberFormat="1" applyFont="1" applyAlignment="1">
      <alignment/>
    </xf>
    <xf numFmtId="166" fontId="16" fillId="0" borderId="0" xfId="44" applyNumberFormat="1" applyFont="1" applyBorder="1" applyAlignment="1">
      <alignment/>
    </xf>
    <xf numFmtId="43" fontId="16" fillId="0" borderId="0" xfId="59" applyNumberFormat="1" applyFont="1">
      <alignment/>
      <protection/>
    </xf>
    <xf numFmtId="166" fontId="19" fillId="0" borderId="0" xfId="44" applyNumberFormat="1" applyFont="1" applyAlignment="1">
      <alignment/>
    </xf>
    <xf numFmtId="164" fontId="8" fillId="0" borderId="0" xfId="44" applyNumberFormat="1" applyFont="1" applyAlignment="1">
      <alignment/>
    </xf>
    <xf numFmtId="0" fontId="17" fillId="0" borderId="0" xfId="59" applyFont="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38" fontId="8" fillId="0" borderId="14" xfId="44" applyNumberFormat="1" applyFont="1" applyBorder="1" applyAlignment="1">
      <alignment horizontal="right"/>
    </xf>
    <xf numFmtId="38" fontId="11" fillId="0" borderId="0" xfId="59" applyNumberFormat="1" applyFont="1" applyAlignment="1">
      <alignment horizontal="center" wrapText="1"/>
      <protection/>
    </xf>
    <xf numFmtId="164" fontId="11" fillId="0" borderId="14" xfId="44" applyNumberFormat="1" applyFont="1" applyBorder="1" applyAlignment="1">
      <alignment horizontal="right"/>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43" fontId="28" fillId="0" borderId="0" xfId="44" applyFont="1" applyBorder="1" applyAlignment="1">
      <alignment horizontal="right"/>
    </xf>
    <xf numFmtId="38" fontId="28" fillId="0" borderId="0" xfId="59" applyNumberFormat="1" applyFont="1" applyAlignment="1">
      <alignment horizontal="right"/>
      <protection/>
    </xf>
    <xf numFmtId="43" fontId="11" fillId="0" borderId="14" xfId="44" applyFont="1" applyFill="1" applyBorder="1" applyAlignment="1">
      <alignment horizontal="right"/>
    </xf>
    <xf numFmtId="7" fontId="3"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7" fontId="14" fillId="0" borderId="0" xfId="59" applyNumberFormat="1" applyFont="1" applyAlignment="1">
      <alignment horizontal="center"/>
      <protection/>
    </xf>
    <xf numFmtId="43" fontId="17"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14" fillId="0" borderId="24" xfId="59" applyNumberFormat="1" applyFont="1" applyBorder="1" applyAlignment="1">
      <alignment horizontal="center"/>
      <protection/>
    </xf>
    <xf numFmtId="43" fontId="14" fillId="0" borderId="25" xfId="59" applyNumberFormat="1" applyFont="1" applyBorder="1" applyAlignment="1">
      <alignment horizontal="center"/>
      <protection/>
    </xf>
    <xf numFmtId="43" fontId="14" fillId="0" borderId="16" xfId="59" applyNumberFormat="1" applyFont="1" applyBorder="1" applyAlignment="1">
      <alignment horizontal="center"/>
      <protection/>
    </xf>
    <xf numFmtId="43" fontId="5" fillId="0" borderId="22"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2"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16" fillId="0" borderId="0" xfId="59" applyFont="1" applyAlignment="1">
      <alignment horizontal="center" vertical="center" wrapText="1"/>
      <protection/>
    </xf>
    <xf numFmtId="0" fontId="29" fillId="0" borderId="0" xfId="60" applyFont="1" applyAlignment="1">
      <alignment horizontal="center" vertical="center" wrapText="1"/>
      <protection/>
    </xf>
    <xf numFmtId="166" fontId="17" fillId="0" borderId="0" xfId="44" applyNumberFormat="1" applyFont="1" applyAlignment="1">
      <alignment horizontal="center"/>
    </xf>
    <xf numFmtId="166"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Q22%20Financial%20Statemen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s>
    <sheetDataSet>
      <sheetData sheetId="0">
        <row r="25">
          <cell r="J25">
            <v>2652007</v>
          </cell>
        </row>
        <row r="30">
          <cell r="J30">
            <v>1651385</v>
          </cell>
        </row>
        <row r="34">
          <cell r="J34">
            <v>1344468</v>
          </cell>
        </row>
        <row r="39">
          <cell r="J39">
            <v>15481</v>
          </cell>
        </row>
        <row r="47">
          <cell r="J47">
            <v>190664</v>
          </cell>
        </row>
        <row r="55">
          <cell r="J55">
            <v>10076</v>
          </cell>
        </row>
        <row r="71">
          <cell r="I71">
            <v>-1852124</v>
          </cell>
        </row>
        <row r="72">
          <cell r="I72">
            <v>-712460</v>
          </cell>
        </row>
        <row r="73">
          <cell r="I73">
            <v>-6495</v>
          </cell>
        </row>
        <row r="134">
          <cell r="J134">
            <v>-95952</v>
          </cell>
        </row>
        <row r="138">
          <cell r="J138">
            <v>-908</v>
          </cell>
        </row>
        <row r="142">
          <cell r="J142">
            <v>-9008</v>
          </cell>
        </row>
        <row r="151">
          <cell r="J151">
            <v>-89812</v>
          </cell>
        </row>
        <row r="173">
          <cell r="J173">
            <v>-73335</v>
          </cell>
        </row>
        <row r="176">
          <cell r="J176">
            <v>-527489</v>
          </cell>
        </row>
        <row r="179">
          <cell r="J179">
            <v>-219848</v>
          </cell>
        </row>
        <row r="185">
          <cell r="J185">
            <v>-81142</v>
          </cell>
        </row>
        <row r="188">
          <cell r="J188">
            <v>7325</v>
          </cell>
        </row>
        <row r="196">
          <cell r="H196">
            <v>97319</v>
          </cell>
        </row>
        <row r="200">
          <cell r="H200">
            <v>52696</v>
          </cell>
        </row>
        <row r="213">
          <cell r="G213">
            <v>0</v>
          </cell>
          <cell r="I213">
            <v>2828</v>
          </cell>
        </row>
        <row r="214">
          <cell r="G214">
            <v>0</v>
          </cell>
          <cell r="I214">
            <v>663</v>
          </cell>
        </row>
        <row r="216">
          <cell r="G216">
            <v>6267</v>
          </cell>
          <cell r="I216">
            <v>27677</v>
          </cell>
        </row>
        <row r="217">
          <cell r="G217">
            <v>1605</v>
          </cell>
          <cell r="I217">
            <v>12550</v>
          </cell>
        </row>
        <row r="218">
          <cell r="G218">
            <v>0</v>
          </cell>
          <cell r="I218">
            <v>9</v>
          </cell>
        </row>
        <row r="220">
          <cell r="G220">
            <v>-1016980</v>
          </cell>
          <cell r="I220">
            <v>-2926535</v>
          </cell>
        </row>
        <row r="221">
          <cell r="G221">
            <v>-395692</v>
          </cell>
          <cell r="I221">
            <v>-1116903</v>
          </cell>
        </row>
        <row r="222">
          <cell r="G222">
            <v>-5166</v>
          </cell>
          <cell r="I222">
            <v>-9256</v>
          </cell>
        </row>
        <row r="263">
          <cell r="H263">
            <v>-20257</v>
          </cell>
          <cell r="J263">
            <v>-50988</v>
          </cell>
        </row>
        <row r="270">
          <cell r="H270">
            <v>9337</v>
          </cell>
          <cell r="J270">
            <v>18257</v>
          </cell>
        </row>
        <row r="273">
          <cell r="H273">
            <v>-2131</v>
          </cell>
          <cell r="J273">
            <v>-6661</v>
          </cell>
        </row>
        <row r="289">
          <cell r="G289">
            <v>50</v>
          </cell>
        </row>
        <row r="291">
          <cell r="G291">
            <v>-16820</v>
          </cell>
          <cell r="I291">
            <v>-16820</v>
          </cell>
        </row>
        <row r="293">
          <cell r="G293">
            <v>-4387</v>
          </cell>
          <cell r="I293">
            <v>-4387</v>
          </cell>
        </row>
        <row r="295">
          <cell r="H295">
            <v>-21157</v>
          </cell>
          <cell r="J295">
            <v>-21207</v>
          </cell>
        </row>
        <row r="391">
          <cell r="H391">
            <v>0</v>
          </cell>
          <cell r="J391">
            <v>-308</v>
          </cell>
        </row>
        <row r="395">
          <cell r="H395">
            <v>-536</v>
          </cell>
          <cell r="J395">
            <v>-3908</v>
          </cell>
        </row>
        <row r="399">
          <cell r="H399">
            <v>114221</v>
          </cell>
          <cell r="J399">
            <v>329602</v>
          </cell>
        </row>
        <row r="401">
          <cell r="H401">
            <v>113685</v>
          </cell>
          <cell r="J401">
            <v>325386</v>
          </cell>
        </row>
        <row r="404">
          <cell r="H404">
            <v>5876</v>
          </cell>
          <cell r="J404">
            <v>29391</v>
          </cell>
        </row>
        <row r="406">
          <cell r="H406">
            <v>4295</v>
          </cell>
          <cell r="J406">
            <v>12495</v>
          </cell>
        </row>
        <row r="409">
          <cell r="H409">
            <v>5831</v>
          </cell>
          <cell r="J409">
            <v>19701</v>
          </cell>
        </row>
        <row r="411">
          <cell r="H411">
            <v>16002</v>
          </cell>
          <cell r="J411">
            <v>61587</v>
          </cell>
        </row>
        <row r="627">
          <cell r="H627">
            <v>705180</v>
          </cell>
          <cell r="J627">
            <v>2103470</v>
          </cell>
        </row>
      </sheetData>
      <sheetData sheetId="13">
        <row r="9">
          <cell r="B9">
            <v>133400</v>
          </cell>
          <cell r="C9">
            <v>235000</v>
          </cell>
          <cell r="D9">
            <v>0</v>
          </cell>
          <cell r="E9">
            <v>0</v>
          </cell>
        </row>
        <row r="10">
          <cell r="B10">
            <v>1700</v>
          </cell>
          <cell r="C10">
            <v>2500</v>
          </cell>
          <cell r="D10">
            <v>5000</v>
          </cell>
          <cell r="E10">
            <v>0</v>
          </cell>
        </row>
        <row r="11">
          <cell r="B11">
            <v>0</v>
          </cell>
          <cell r="C11">
            <v>0</v>
          </cell>
          <cell r="D11">
            <v>0</v>
          </cell>
          <cell r="E11">
            <v>0</v>
          </cell>
        </row>
        <row r="16">
          <cell r="B16">
            <v>350405</v>
          </cell>
          <cell r="C16">
            <v>82329</v>
          </cell>
          <cell r="D16">
            <v>0</v>
          </cell>
          <cell r="E16">
            <v>0</v>
          </cell>
        </row>
        <row r="17">
          <cell r="B17">
            <v>4465</v>
          </cell>
          <cell r="C17">
            <v>876</v>
          </cell>
          <cell r="D17">
            <v>0</v>
          </cell>
          <cell r="E17">
            <v>0</v>
          </cell>
        </row>
        <row r="18">
          <cell r="B18">
            <v>0</v>
          </cell>
          <cell r="C18">
            <v>0</v>
          </cell>
          <cell r="D18">
            <v>0</v>
          </cell>
          <cell r="E18">
            <v>0</v>
          </cell>
        </row>
      </sheetData>
      <sheetData sheetId="14">
        <row r="12">
          <cell r="F12">
            <v>157861</v>
          </cell>
        </row>
        <row r="19">
          <cell r="F19">
            <v>94169</v>
          </cell>
        </row>
        <row r="22">
          <cell r="B22">
            <v>123163</v>
          </cell>
          <cell r="C22">
            <v>125957</v>
          </cell>
          <cell r="D22">
            <v>0</v>
          </cell>
          <cell r="E22">
            <v>0</v>
          </cell>
        </row>
        <row r="23">
          <cell r="B23">
            <v>1570</v>
          </cell>
          <cell r="C23">
            <v>1340</v>
          </cell>
          <cell r="D23">
            <v>0</v>
          </cell>
          <cell r="E23">
            <v>0</v>
          </cell>
        </row>
        <row r="24">
          <cell r="B24">
            <v>0</v>
          </cell>
          <cell r="C24">
            <v>0</v>
          </cell>
          <cell r="D24">
            <v>0</v>
          </cell>
          <cell r="E24">
            <v>0</v>
          </cell>
        </row>
      </sheetData>
      <sheetData sheetId="15">
        <row r="9">
          <cell r="K9">
            <v>0</v>
          </cell>
        </row>
        <row r="10">
          <cell r="E10">
            <v>-2000</v>
          </cell>
          <cell r="K10">
            <v>-14555</v>
          </cell>
        </row>
        <row r="11">
          <cell r="E11">
            <v>0</v>
          </cell>
          <cell r="K11">
            <v>0</v>
          </cell>
        </row>
        <row r="12">
          <cell r="C12">
            <v>-14355</v>
          </cell>
          <cell r="I12">
            <v>-200</v>
          </cell>
        </row>
        <row r="15">
          <cell r="E15">
            <v>119766</v>
          </cell>
          <cell r="K15">
            <v>17180</v>
          </cell>
        </row>
        <row r="16">
          <cell r="E16">
            <v>2754</v>
          </cell>
          <cell r="K16">
            <v>18863</v>
          </cell>
        </row>
        <row r="17">
          <cell r="E17">
            <v>0</v>
          </cell>
          <cell r="K17">
            <v>0</v>
          </cell>
        </row>
        <row r="18">
          <cell r="C18">
            <v>21941</v>
          </cell>
          <cell r="I18">
            <v>14102</v>
          </cell>
        </row>
        <row r="21">
          <cell r="E21">
            <v>168613</v>
          </cell>
          <cell r="K21">
            <v>32735</v>
          </cell>
        </row>
        <row r="22">
          <cell r="E22">
            <v>102641</v>
          </cell>
          <cell r="K22">
            <v>33782</v>
          </cell>
        </row>
        <row r="23">
          <cell r="E23">
            <v>0</v>
          </cell>
          <cell r="K23">
            <v>0</v>
          </cell>
        </row>
        <row r="24">
          <cell r="C24">
            <v>35229</v>
          </cell>
          <cell r="I24">
            <v>31288</v>
          </cell>
        </row>
        <row r="27">
          <cell r="E27">
            <v>471162</v>
          </cell>
          <cell r="K27">
            <v>68186</v>
          </cell>
        </row>
        <row r="28">
          <cell r="E28">
            <v>37318</v>
          </cell>
          <cell r="K28">
            <v>12619</v>
          </cell>
        </row>
        <row r="29">
          <cell r="E29">
            <v>0</v>
          </cell>
          <cell r="K29">
            <v>0</v>
          </cell>
        </row>
        <row r="30">
          <cell r="C30">
            <v>22154</v>
          </cell>
          <cell r="I30">
            <v>58651</v>
          </cell>
        </row>
        <row r="36">
          <cell r="C36">
            <v>64969</v>
          </cell>
          <cell r="E36">
            <v>900254</v>
          </cell>
          <cell r="I36">
            <v>103841</v>
          </cell>
        </row>
      </sheetData>
      <sheetData sheetId="16">
        <row r="9">
          <cell r="K9">
            <v>0</v>
          </cell>
        </row>
        <row r="10">
          <cell r="E10">
            <v>0</v>
          </cell>
          <cell r="K10">
            <v>0</v>
          </cell>
        </row>
        <row r="11">
          <cell r="E11">
            <v>0</v>
          </cell>
          <cell r="K11">
            <v>0</v>
          </cell>
        </row>
        <row r="12">
          <cell r="C12">
            <v>0</v>
          </cell>
          <cell r="I12">
            <v>0</v>
          </cell>
        </row>
        <row r="15">
          <cell r="E15">
            <v>126729</v>
          </cell>
          <cell r="K15">
            <v>25339</v>
          </cell>
        </row>
        <row r="16">
          <cell r="E16">
            <v>35498</v>
          </cell>
          <cell r="K16">
            <v>28754</v>
          </cell>
        </row>
        <row r="17">
          <cell r="E17">
            <v>0</v>
          </cell>
          <cell r="K17">
            <v>0</v>
          </cell>
        </row>
        <row r="18">
          <cell r="C18">
            <v>34711</v>
          </cell>
          <cell r="I18">
            <v>19382</v>
          </cell>
        </row>
        <row r="21">
          <cell r="E21">
            <v>1423799</v>
          </cell>
          <cell r="K21">
            <v>218800</v>
          </cell>
        </row>
        <row r="22">
          <cell r="E22">
            <v>469092</v>
          </cell>
          <cell r="K22">
            <v>118903</v>
          </cell>
        </row>
        <row r="23">
          <cell r="E23">
            <v>0</v>
          </cell>
          <cell r="K23">
            <v>0</v>
          </cell>
        </row>
        <row r="24">
          <cell r="C24">
            <v>115596</v>
          </cell>
          <cell r="I24">
            <v>222107</v>
          </cell>
        </row>
        <row r="27">
          <cell r="E27">
            <v>662792</v>
          </cell>
          <cell r="K27">
            <v>92657</v>
          </cell>
        </row>
        <row r="28">
          <cell r="E28">
            <v>42504</v>
          </cell>
          <cell r="K28">
            <v>18436</v>
          </cell>
        </row>
        <row r="29">
          <cell r="E29">
            <v>0</v>
          </cell>
          <cell r="K29">
            <v>0</v>
          </cell>
        </row>
        <row r="30">
          <cell r="C30">
            <v>32569</v>
          </cell>
          <cell r="I30">
            <v>78524</v>
          </cell>
        </row>
        <row r="36">
          <cell r="C36">
            <v>182876</v>
          </cell>
          <cell r="E36">
            <v>2760414</v>
          </cell>
          <cell r="I36">
            <v>320013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8"/>
  <sheetViews>
    <sheetView tabSelected="1" zoomScalePageLayoutView="0" workbookViewId="0" topLeftCell="A1">
      <selection activeCell="A1" sqref="A1:D1"/>
    </sheetView>
  </sheetViews>
  <sheetFormatPr defaultColWidth="15.7109375" defaultRowHeight="15" customHeight="1"/>
  <cols>
    <col min="1" max="1" width="52.57421875" style="7" customWidth="1"/>
    <col min="2" max="3" width="15.7109375" style="39" customWidth="1"/>
    <col min="4" max="4" width="17.28125" style="39" customWidth="1"/>
    <col min="5" max="16384" width="15.7109375" style="7" customWidth="1"/>
  </cols>
  <sheetData>
    <row r="1" spans="1:4" s="1" customFormat="1" ht="30" customHeight="1">
      <c r="A1" s="285" t="s">
        <v>0</v>
      </c>
      <c r="B1" s="285"/>
      <c r="C1" s="285"/>
      <c r="D1" s="285"/>
    </row>
    <row r="2" spans="1:4" s="1" customFormat="1" ht="15" customHeight="1">
      <c r="A2" s="286"/>
      <c r="B2" s="286"/>
      <c r="C2" s="286"/>
      <c r="D2" s="286"/>
    </row>
    <row r="3" spans="1:4" s="2" customFormat="1" ht="15" customHeight="1">
      <c r="A3" s="287" t="s">
        <v>1</v>
      </c>
      <c r="B3" s="287"/>
      <c r="C3" s="287"/>
      <c r="D3" s="287"/>
    </row>
    <row r="4" spans="1:4" s="2" customFormat="1" ht="15" customHeight="1">
      <c r="A4" s="288" t="s">
        <v>2</v>
      </c>
      <c r="B4" s="288"/>
      <c r="C4" s="288"/>
      <c r="D4" s="288"/>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'[1]TB - Rounded'!J30</f>
        <v>1651385</v>
      </c>
      <c r="C8" s="12">
        <v>0</v>
      </c>
      <c r="D8" s="11">
        <f>SUM(B8:C8)</f>
        <v>1651385</v>
      </c>
    </row>
    <row r="9" spans="1:4" ht="15" customHeight="1">
      <c r="A9" s="10" t="s">
        <v>8</v>
      </c>
      <c r="B9" s="13">
        <f>'[1]TB - Rounded'!J34</f>
        <v>1344468</v>
      </c>
      <c r="C9" s="12">
        <v>0</v>
      </c>
      <c r="D9" s="13">
        <f>SUM(B9:C9)</f>
        <v>1344468</v>
      </c>
    </row>
    <row r="10" spans="1:4" ht="15" customHeight="1">
      <c r="A10" s="10" t="s">
        <v>9</v>
      </c>
      <c r="B10" s="13">
        <f>'[1]TB - Rounded'!J25-1</f>
        <v>2652006</v>
      </c>
      <c r="C10" s="12">
        <v>0</v>
      </c>
      <c r="D10" s="13">
        <f>SUM(B10:C10)</f>
        <v>2652006</v>
      </c>
    </row>
    <row r="11" spans="1:6" ht="15" customHeight="1">
      <c r="A11" s="10" t="s">
        <v>10</v>
      </c>
      <c r="B11" s="13">
        <v>642435</v>
      </c>
      <c r="C11" s="13">
        <f>B11</f>
        <v>642435</v>
      </c>
      <c r="D11" s="14">
        <v>0</v>
      </c>
      <c r="E11" s="15"/>
      <c r="F11" s="15"/>
    </row>
    <row r="12" spans="1:4" ht="15" customHeight="1">
      <c r="A12" s="10" t="s">
        <v>11</v>
      </c>
      <c r="B12" s="13">
        <v>78742</v>
      </c>
      <c r="C12" s="13">
        <f>B12</f>
        <v>78742</v>
      </c>
      <c r="D12" s="14">
        <v>0</v>
      </c>
    </row>
    <row r="13" spans="1:4" ht="15" customHeight="1">
      <c r="A13" s="10" t="s">
        <v>12</v>
      </c>
      <c r="B13" s="16">
        <f>'Equity YTD-4'!B35</f>
        <v>15481</v>
      </c>
      <c r="C13" s="12">
        <v>0</v>
      </c>
      <c r="D13" s="13">
        <f>SUM(B13:C13)</f>
        <v>15481</v>
      </c>
    </row>
    <row r="14" spans="1:4" ht="15" customHeight="1">
      <c r="A14" s="10" t="s">
        <v>13</v>
      </c>
      <c r="B14" s="13">
        <f>77510-47514</f>
        <v>29996</v>
      </c>
      <c r="C14" s="13">
        <f>B14</f>
        <v>29996</v>
      </c>
      <c r="D14" s="14">
        <f>B14-C14</f>
        <v>0</v>
      </c>
    </row>
    <row r="15" spans="1:4" ht="15" customHeight="1">
      <c r="A15" s="10" t="s">
        <v>14</v>
      </c>
      <c r="B15" s="13">
        <f>421500+'[1]TB - Rounded'!J55</f>
        <v>431576</v>
      </c>
      <c r="C15" s="13">
        <v>421500</v>
      </c>
      <c r="D15" s="13">
        <f>B15-C15</f>
        <v>10076</v>
      </c>
    </row>
    <row r="16" spans="1:4" ht="15" customHeight="1">
      <c r="A16" s="10" t="s">
        <v>15</v>
      </c>
      <c r="B16" s="13">
        <f>17949-10606</f>
        <v>7343</v>
      </c>
      <c r="C16" s="13">
        <f>B16</f>
        <v>7343</v>
      </c>
      <c r="D16" s="12">
        <f>B16-C16</f>
        <v>0</v>
      </c>
    </row>
    <row r="17" spans="1:4" ht="15" customHeight="1">
      <c r="A17" s="10" t="s">
        <v>16</v>
      </c>
      <c r="B17" s="13">
        <f>'[1]TB - Rounded'!J47</f>
        <v>190664</v>
      </c>
      <c r="C17" s="17">
        <v>0</v>
      </c>
      <c r="D17" s="13">
        <f>B17-C17</f>
        <v>190664</v>
      </c>
    </row>
    <row r="18" spans="1:4" ht="15" customHeight="1">
      <c r="A18" s="10" t="s">
        <v>17</v>
      </c>
      <c r="B18" s="16">
        <f>'[1]TB - Rounded'!J188</f>
        <v>7325</v>
      </c>
      <c r="C18" s="18">
        <v>0</v>
      </c>
      <c r="D18" s="13">
        <f>B18-C18</f>
        <v>7325</v>
      </c>
    </row>
    <row r="19" spans="1:4" ht="15" customHeight="1">
      <c r="A19" s="19" t="s">
        <v>18</v>
      </c>
      <c r="B19" s="20">
        <f>SUM(B8:B18)</f>
        <v>7051421</v>
      </c>
      <c r="C19" s="20">
        <f>SUM(C8:C18)</f>
        <v>1180016</v>
      </c>
      <c r="D19" s="20">
        <f>SUM(D8:D18)</f>
        <v>5871405</v>
      </c>
    </row>
    <row r="20" spans="1:4" ht="15" customHeight="1">
      <c r="A20" s="19"/>
      <c r="B20" s="21"/>
      <c r="C20" s="21"/>
      <c r="D20" s="22"/>
    </row>
    <row r="21" spans="1:4" ht="15" customHeight="1">
      <c r="A21" s="23" t="s">
        <v>19</v>
      </c>
      <c r="B21" s="24"/>
      <c r="C21" s="24"/>
      <c r="D21" s="24"/>
    </row>
    <row r="22" spans="1:4" ht="15" customHeight="1">
      <c r="A22" s="10" t="s">
        <v>20</v>
      </c>
      <c r="B22" s="24"/>
      <c r="C22" s="25">
        <f>-'[1]TB - Rounded'!J176</f>
        <v>527489</v>
      </c>
      <c r="D22" s="24"/>
    </row>
    <row r="23" spans="1:4" ht="15" customHeight="1">
      <c r="A23" s="10" t="s">
        <v>21</v>
      </c>
      <c r="B23" s="24"/>
      <c r="C23" s="25">
        <f>-'[1]TB - Rounded'!J173</f>
        <v>73335</v>
      </c>
      <c r="D23" s="24"/>
    </row>
    <row r="24" spans="1:4" ht="15" customHeight="1">
      <c r="A24" s="10" t="s">
        <v>22</v>
      </c>
      <c r="B24" s="24"/>
      <c r="C24" s="25">
        <f>-'[1]TB - Rounded'!J179</f>
        <v>219848</v>
      </c>
      <c r="D24" s="24"/>
    </row>
    <row r="25" spans="1:4" ht="15" customHeight="1">
      <c r="A25" s="10" t="s">
        <v>23</v>
      </c>
      <c r="B25" s="24"/>
      <c r="C25" s="25">
        <f>-'[1]TB - Rounded'!J185</f>
        <v>81142</v>
      </c>
      <c r="D25" s="22"/>
    </row>
    <row r="26" spans="1:4" ht="15" customHeight="1">
      <c r="A26" s="10" t="s">
        <v>24</v>
      </c>
      <c r="B26" s="24"/>
      <c r="C26" s="25">
        <f>-'[1]TB - Rounded'!J142</f>
        <v>9008</v>
      </c>
      <c r="D26" s="22"/>
    </row>
    <row r="27" spans="1:4" ht="15" customHeight="1">
      <c r="A27" s="10" t="s">
        <v>25</v>
      </c>
      <c r="B27" s="24"/>
      <c r="C27" s="26">
        <f>-'[1]TB - Rounded'!J138+1</f>
        <v>909</v>
      </c>
      <c r="D27" s="22"/>
    </row>
    <row r="28" spans="1:4" ht="15" customHeight="1">
      <c r="A28" s="10"/>
      <c r="B28" s="27"/>
      <c r="C28" s="24"/>
      <c r="D28" s="22"/>
    </row>
    <row r="29" spans="1:4" ht="15" customHeight="1">
      <c r="A29" s="19" t="s">
        <v>26</v>
      </c>
      <c r="B29" s="24"/>
      <c r="C29" s="24"/>
      <c r="D29" s="28">
        <f>SUM(C22:C27)</f>
        <v>911731</v>
      </c>
    </row>
    <row r="30" spans="1:4" ht="15" customHeight="1">
      <c r="A30" s="29"/>
      <c r="B30" s="24"/>
      <c r="C30" s="24"/>
      <c r="D30" s="24"/>
    </row>
    <row r="31" spans="1:4" ht="15" customHeight="1">
      <c r="A31" s="23" t="s">
        <v>27</v>
      </c>
      <c r="B31" s="24"/>
      <c r="C31" s="24"/>
      <c r="D31" s="24"/>
    </row>
    <row r="32" spans="1:4" ht="15" customHeight="1">
      <c r="A32" s="10" t="s">
        <v>28</v>
      </c>
      <c r="B32" s="24"/>
      <c r="C32" s="25">
        <f>'Equity YTD-4'!F42</f>
        <v>2736476</v>
      </c>
      <c r="D32" s="24"/>
    </row>
    <row r="33" spans="1:4" ht="15" customHeight="1">
      <c r="A33" s="10" t="s">
        <v>29</v>
      </c>
      <c r="B33" s="24"/>
      <c r="C33" s="25">
        <f>'Losses Incurred YTD-10'!F18</f>
        <v>377600</v>
      </c>
      <c r="D33" s="22"/>
    </row>
    <row r="34" spans="1:4" ht="15" customHeight="1">
      <c r="A34" s="10" t="s">
        <v>30</v>
      </c>
      <c r="B34" s="24"/>
      <c r="C34" s="25">
        <f>'Losses Incurred YTD-10'!F24</f>
        <v>438075</v>
      </c>
      <c r="D34" s="22"/>
    </row>
    <row r="35" spans="1:4" ht="15" customHeight="1">
      <c r="A35" s="10" t="s">
        <v>31</v>
      </c>
      <c r="B35" s="24"/>
      <c r="C35" s="25">
        <f>'[1]Unpaid Loss Expense Reserves-14'!F12</f>
        <v>157861</v>
      </c>
      <c r="D35" s="22"/>
    </row>
    <row r="36" spans="1:4" ht="15" customHeight="1">
      <c r="A36" s="10" t="s">
        <v>32</v>
      </c>
      <c r="B36" s="21"/>
      <c r="C36" s="25">
        <f>'[1]Unpaid Loss Expense Reserves-14'!F19</f>
        <v>94169</v>
      </c>
      <c r="D36" s="22"/>
    </row>
    <row r="37" spans="1:4" ht="15" customHeight="1">
      <c r="A37" s="10" t="s">
        <v>33</v>
      </c>
      <c r="B37" s="24"/>
      <c r="C37" s="25">
        <f>'Equity YTD-4'!F45</f>
        <v>89812</v>
      </c>
      <c r="D37" s="24"/>
    </row>
    <row r="38" spans="1:4" ht="15" customHeight="1">
      <c r="A38" s="10" t="s">
        <v>34</v>
      </c>
      <c r="B38" s="24"/>
      <c r="C38" s="26">
        <f>'Equity YTD-4'!F46</f>
        <v>95952</v>
      </c>
      <c r="D38" s="24"/>
    </row>
    <row r="39" spans="1:4" ht="15" customHeight="1">
      <c r="A39" s="10"/>
      <c r="B39" s="22"/>
      <c r="C39" s="24"/>
      <c r="D39" s="24"/>
    </row>
    <row r="40" spans="1:4" ht="15" customHeight="1">
      <c r="A40" s="30" t="s">
        <v>35</v>
      </c>
      <c r="B40" s="24"/>
      <c r="C40" s="21"/>
      <c r="D40" s="28">
        <f>SUM(C32:C38)</f>
        <v>3989945</v>
      </c>
    </row>
    <row r="41" spans="1:4" ht="15" customHeight="1">
      <c r="A41" s="30"/>
      <c r="B41" s="24"/>
      <c r="C41" s="21"/>
      <c r="D41" s="31"/>
    </row>
    <row r="42" spans="1:4" ht="15" customHeight="1">
      <c r="A42" s="19" t="s">
        <v>36</v>
      </c>
      <c r="B42" s="24"/>
      <c r="C42" s="21"/>
      <c r="D42" s="32">
        <f>D29+D40</f>
        <v>4901676</v>
      </c>
    </row>
    <row r="43" spans="1:4" ht="15" customHeight="1">
      <c r="A43" s="29"/>
      <c r="B43" s="24"/>
      <c r="C43" s="21"/>
      <c r="D43" s="24"/>
    </row>
    <row r="44" spans="1:4" ht="15" customHeight="1">
      <c r="A44" s="23" t="s">
        <v>37</v>
      </c>
      <c r="B44" s="24"/>
      <c r="C44" s="21"/>
      <c r="D44" s="24"/>
    </row>
    <row r="45" spans="1:6" ht="15" customHeight="1">
      <c r="A45" s="10" t="s">
        <v>38</v>
      </c>
      <c r="B45" s="24"/>
      <c r="C45" s="21"/>
      <c r="D45" s="33">
        <f>D19-D42</f>
        <v>969729</v>
      </c>
      <c r="E45" s="34"/>
      <c r="F45" s="35"/>
    </row>
    <row r="46" spans="1:4" ht="15" customHeight="1">
      <c r="A46" s="29"/>
      <c r="B46" s="21"/>
      <c r="C46" s="21"/>
      <c r="D46" s="24"/>
    </row>
    <row r="47" spans="1:4" ht="15" customHeight="1" thickBot="1">
      <c r="A47" s="30" t="s">
        <v>39</v>
      </c>
      <c r="B47" s="24"/>
      <c r="C47" s="24"/>
      <c r="D47" s="36">
        <f>D42+D45</f>
        <v>5871405</v>
      </c>
    </row>
    <row r="48" spans="1:4" ht="15" customHeight="1" thickTop="1">
      <c r="A48" s="37"/>
      <c r="B48" s="38"/>
      <c r="C48" s="38"/>
      <c r="D48" s="38"/>
    </row>
    <row r="49" ht="15" customHeight="1">
      <c r="D49" s="38"/>
    </row>
    <row r="50" ht="15" customHeight="1">
      <c r="D50" s="38"/>
    </row>
    <row r="51" ht="15" customHeight="1">
      <c r="D51" s="38"/>
    </row>
    <row r="52" ht="15" customHeight="1">
      <c r="D52" s="38"/>
    </row>
    <row r="53" ht="15" customHeight="1">
      <c r="D53" s="38"/>
    </row>
    <row r="57" spans="2:4" s="41" customFormat="1" ht="15" customHeight="1">
      <c r="B57" s="40"/>
      <c r="D57" s="42"/>
    </row>
    <row r="58" spans="2:4" s="44" customFormat="1" ht="15" customHeight="1">
      <c r="B58" s="43"/>
      <c r="C58" s="43"/>
      <c r="D58" s="43"/>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D1"/>
    </sheetView>
  </sheetViews>
  <sheetFormatPr defaultColWidth="15.7109375" defaultRowHeight="15" customHeight="1"/>
  <cols>
    <col min="1" max="1" width="59.00390625" style="234" customWidth="1"/>
    <col min="2" max="4" width="16.7109375" style="256" customWidth="1"/>
    <col min="5" max="6" width="16.7109375" style="250" customWidth="1"/>
    <col min="7" max="16384" width="15.7109375" style="35" customWidth="1"/>
  </cols>
  <sheetData>
    <row r="1" spans="1:6" s="227" customFormat="1" ht="24.75" customHeight="1">
      <c r="A1" s="303" t="s">
        <v>0</v>
      </c>
      <c r="B1" s="303"/>
      <c r="C1" s="303"/>
      <c r="D1" s="303"/>
      <c r="E1" s="303"/>
      <c r="F1" s="303"/>
    </row>
    <row r="2" spans="1:6" s="230" customFormat="1" ht="15" customHeight="1">
      <c r="A2" s="228"/>
      <c r="B2" s="229"/>
      <c r="C2" s="229"/>
      <c r="D2" s="229"/>
      <c r="E2" s="229"/>
      <c r="F2" s="229"/>
    </row>
    <row r="3" spans="1:6" s="231" customFormat="1" ht="15" customHeight="1">
      <c r="A3" s="304" t="s">
        <v>184</v>
      </c>
      <c r="B3" s="304"/>
      <c r="C3" s="304"/>
      <c r="D3" s="304"/>
      <c r="E3" s="304"/>
      <c r="F3" s="304"/>
    </row>
    <row r="4" spans="1:6" s="231" customFormat="1" ht="15" customHeight="1">
      <c r="A4" s="304" t="s">
        <v>196</v>
      </c>
      <c r="B4" s="304"/>
      <c r="C4" s="304"/>
      <c r="D4" s="304"/>
      <c r="E4" s="304"/>
      <c r="F4" s="304"/>
    </row>
    <row r="5" spans="1:6" s="233" customFormat="1" ht="15" customHeight="1">
      <c r="A5" s="228"/>
      <c r="B5" s="232"/>
      <c r="C5" s="232"/>
      <c r="D5" s="232"/>
      <c r="E5" s="229"/>
      <c r="F5" s="229"/>
    </row>
    <row r="6" spans="2:6" ht="30" customHeight="1">
      <c r="B6" s="185" t="s">
        <v>71</v>
      </c>
      <c r="C6" s="185" t="s">
        <v>72</v>
      </c>
      <c r="D6" s="185" t="s">
        <v>73</v>
      </c>
      <c r="E6" s="185" t="s">
        <v>74</v>
      </c>
      <c r="F6" s="186" t="s">
        <v>75</v>
      </c>
    </row>
    <row r="7" spans="1:6" ht="15" customHeight="1">
      <c r="A7" s="235" t="s">
        <v>185</v>
      </c>
      <c r="B7" s="236"/>
      <c r="C7" s="236"/>
      <c r="D7" s="236"/>
      <c r="E7" s="236"/>
      <c r="F7" s="236"/>
    </row>
    <row r="8" spans="1:6" ht="15" customHeight="1">
      <c r="A8" s="235" t="s">
        <v>186</v>
      </c>
      <c r="B8" s="237"/>
      <c r="C8" s="237"/>
      <c r="D8" s="237"/>
      <c r="E8" s="237"/>
      <c r="F8" s="237"/>
    </row>
    <row r="9" spans="1:6" ht="15" customHeight="1">
      <c r="A9" s="238" t="s">
        <v>187</v>
      </c>
      <c r="B9" s="191">
        <f>'[1]Loss Expenses Paid YTD-16'!E27</f>
        <v>662792</v>
      </c>
      <c r="C9" s="191">
        <f>'[1]Loss Expenses Paid YTD-16'!E21</f>
        <v>1423799</v>
      </c>
      <c r="D9" s="191">
        <f>'[1]Loss Expenses Paid YTD-16'!E15+'[1]TB - Rounded'!I291</f>
        <v>109909</v>
      </c>
      <c r="E9" s="155">
        <f>'[1]TB - Rounded'!I283</f>
        <v>0</v>
      </c>
      <c r="F9" s="191">
        <f>SUM(B9:E9)</f>
        <v>2196500</v>
      </c>
    </row>
    <row r="10" spans="1:6" ht="15" customHeight="1">
      <c r="A10" s="238" t="s">
        <v>161</v>
      </c>
      <c r="B10" s="193">
        <f>'[1]Loss Expenses Paid YTD-16'!E28</f>
        <v>42504</v>
      </c>
      <c r="C10" s="193">
        <f>'[1]Loss Expenses Paid YTD-16'!E22+'[1]TB - Rounded'!I293</f>
        <v>464705</v>
      </c>
      <c r="D10" s="192">
        <f>'[1]Loss Expenses Paid YTD-16'!E16</f>
        <v>35498</v>
      </c>
      <c r="E10" s="155">
        <f>'[1]Loss Expenses Paid YTD-16'!E10</f>
        <v>0</v>
      </c>
      <c r="F10" s="193">
        <f>SUM(B10:E10)</f>
        <v>542707</v>
      </c>
    </row>
    <row r="11" spans="1:6" ht="15" customHeight="1">
      <c r="A11" s="238" t="s">
        <v>162</v>
      </c>
      <c r="B11" s="155">
        <f>'[1]Loss Expenses Paid YTD-16'!E29</f>
        <v>0</v>
      </c>
      <c r="C11" s="155">
        <f>'[1]Loss Expenses Paid YTD-16'!E23</f>
        <v>0</v>
      </c>
      <c r="D11" s="155">
        <f>'[1]Loss Expenses Paid YTD-16'!E17</f>
        <v>0</v>
      </c>
      <c r="E11" s="155">
        <f>'[1]Loss Expenses Paid YTD-16'!E11</f>
        <v>0</v>
      </c>
      <c r="F11" s="155">
        <f>SUM(B11:E11)</f>
        <v>0</v>
      </c>
    </row>
    <row r="12" spans="1:6" ht="15" customHeight="1" thickBot="1">
      <c r="A12" s="239" t="s">
        <v>163</v>
      </c>
      <c r="B12" s="195">
        <f>SUM(B9:B11)</f>
        <v>705296</v>
      </c>
      <c r="C12" s="195">
        <f>SUM(C9:C11)</f>
        <v>1888504</v>
      </c>
      <c r="D12" s="101">
        <f>SUM(D9:D11)</f>
        <v>145407</v>
      </c>
      <c r="E12" s="196">
        <f>SUM(E9:E11)</f>
        <v>0</v>
      </c>
      <c r="F12" s="197">
        <f>SUM(F9:F11)</f>
        <v>2739207</v>
      </c>
    </row>
    <row r="13" spans="1:6" ht="15" customHeight="1" thickTop="1">
      <c r="A13" s="235"/>
      <c r="B13" s="240"/>
      <c r="C13" s="240"/>
      <c r="D13" s="240"/>
      <c r="E13" s="241"/>
      <c r="F13" s="242"/>
    </row>
    <row r="14" spans="1:6" ht="15" customHeight="1">
      <c r="A14" s="235" t="s">
        <v>188</v>
      </c>
      <c r="B14" s="240"/>
      <c r="C14" s="240"/>
      <c r="D14" s="240"/>
      <c r="E14" s="241"/>
      <c r="F14" s="242"/>
    </row>
    <row r="15" spans="1:6" ht="15" customHeight="1">
      <c r="A15" s="238" t="s">
        <v>189</v>
      </c>
      <c r="B15" s="192">
        <f>'[1]Unpaid Loss Reserves-13'!B9</f>
        <v>133400</v>
      </c>
      <c r="C15" s="193">
        <f>'[1]Unpaid Loss Reserves-13'!C9</f>
        <v>235000</v>
      </c>
      <c r="D15" s="155">
        <f>'[1]Unpaid Loss Reserves-13'!D9</f>
        <v>0</v>
      </c>
      <c r="E15" s="155">
        <f>'[1]Unpaid Loss Reserves-13'!E9</f>
        <v>0</v>
      </c>
      <c r="F15" s="257">
        <f>SUM(B15:E15)</f>
        <v>368400</v>
      </c>
    </row>
    <row r="16" spans="1:6" ht="15" customHeight="1">
      <c r="A16" s="238" t="s">
        <v>190</v>
      </c>
      <c r="B16" s="193">
        <f>'[1]Unpaid Loss Reserves-13'!B10</f>
        <v>1700</v>
      </c>
      <c r="C16" s="193">
        <f>'[1]Unpaid Loss Reserves-13'!C10</f>
        <v>2500</v>
      </c>
      <c r="D16" s="193">
        <f>'[1]Unpaid Loss Reserves-13'!D10</f>
        <v>5000</v>
      </c>
      <c r="E16" s="155">
        <f>'[1]Unpaid Loss Reserves-13'!E10</f>
        <v>0</v>
      </c>
      <c r="F16" s="257">
        <f>SUM(B16:E16)</f>
        <v>9200</v>
      </c>
    </row>
    <row r="17" spans="1:6" ht="15" customHeight="1">
      <c r="A17" s="238" t="s">
        <v>191</v>
      </c>
      <c r="B17" s="155">
        <f>'[1]Unpaid Loss Reserves-13'!B11</f>
        <v>0</v>
      </c>
      <c r="C17" s="155">
        <f>'[1]Unpaid Loss Reserves-13'!C11</f>
        <v>0</v>
      </c>
      <c r="D17" s="155">
        <f>'[1]Unpaid Loss Reserves-13'!D11</f>
        <v>0</v>
      </c>
      <c r="E17" s="155">
        <f>'[1]Unpaid Loss Reserves-13'!E11</f>
        <v>0</v>
      </c>
      <c r="F17" s="155">
        <f>SUM(B17:E17)</f>
        <v>0</v>
      </c>
    </row>
    <row r="18" spans="1:6" ht="15" customHeight="1" thickBot="1">
      <c r="A18" s="239" t="s">
        <v>163</v>
      </c>
      <c r="B18" s="195">
        <f>SUM(B15:B17)</f>
        <v>135100</v>
      </c>
      <c r="C18" s="195">
        <f>SUM(C15:C17)</f>
        <v>237500</v>
      </c>
      <c r="D18" s="195">
        <f>SUM(D15:D17)</f>
        <v>5000</v>
      </c>
      <c r="E18" s="196">
        <f>SUM(E15:E17)</f>
        <v>0</v>
      </c>
      <c r="F18" s="197">
        <f>SUM(F15:F17)</f>
        <v>377600</v>
      </c>
    </row>
    <row r="19" spans="1:6" ht="15" customHeight="1" thickTop="1">
      <c r="A19" s="235"/>
      <c r="B19" s="97"/>
      <c r="C19" s="97"/>
      <c r="D19" s="97"/>
      <c r="E19" s="243"/>
      <c r="F19" s="244"/>
    </row>
    <row r="20" spans="1:6" ht="15" customHeight="1">
      <c r="A20" s="235" t="s">
        <v>192</v>
      </c>
      <c r="B20" s="241"/>
      <c r="C20" s="241"/>
      <c r="D20" s="241"/>
      <c r="E20" s="241"/>
      <c r="F20" s="245"/>
    </row>
    <row r="21" spans="1:6" ht="15" customHeight="1">
      <c r="A21" s="238" t="s">
        <v>189</v>
      </c>
      <c r="B21" s="192">
        <f>'[1]Unpaid Loss Reserves-13'!B16</f>
        <v>350405</v>
      </c>
      <c r="C21" s="193">
        <f>'[1]Unpaid Loss Reserves-13'!C16</f>
        <v>82329</v>
      </c>
      <c r="D21" s="155">
        <f>'[1]Unpaid Loss Reserves-13'!D16</f>
        <v>0</v>
      </c>
      <c r="E21" s="155">
        <f>'[1]Unpaid Loss Reserves-13'!E16</f>
        <v>0</v>
      </c>
      <c r="F21" s="257">
        <f>SUM(B21:E21)</f>
        <v>432734</v>
      </c>
    </row>
    <row r="22" spans="1:6" ht="15" customHeight="1">
      <c r="A22" s="238" t="s">
        <v>190</v>
      </c>
      <c r="B22" s="193">
        <f>'[1]Unpaid Loss Reserves-13'!B17</f>
        <v>4465</v>
      </c>
      <c r="C22" s="193">
        <f>'[1]Unpaid Loss Reserves-13'!C17</f>
        <v>876</v>
      </c>
      <c r="D22" s="155">
        <f>'[1]Unpaid Loss Reserves-13'!D17</f>
        <v>0</v>
      </c>
      <c r="E22" s="155">
        <f>'[1]Unpaid Loss Reserves-13'!E17</f>
        <v>0</v>
      </c>
      <c r="F22" s="257">
        <f>SUM(B22:E22)</f>
        <v>5341</v>
      </c>
    </row>
    <row r="23" spans="1:6" ht="15" customHeight="1">
      <c r="A23" s="238" t="s">
        <v>191</v>
      </c>
      <c r="B23" s="155">
        <f>'[1]Unpaid Loss Reserves-13'!B18</f>
        <v>0</v>
      </c>
      <c r="C23" s="155">
        <f>'[1]Unpaid Loss Reserves-13'!C18</f>
        <v>0</v>
      </c>
      <c r="D23" s="155">
        <f>'[1]Unpaid Loss Reserves-13'!D18</f>
        <v>0</v>
      </c>
      <c r="E23" s="155">
        <f>'[1]Unpaid Loss Reserves-13'!E18</f>
        <v>0</v>
      </c>
      <c r="F23" s="155">
        <f>SUM(B23:E23)</f>
        <v>0</v>
      </c>
    </row>
    <row r="24" spans="1:6" ht="15" customHeight="1" thickBot="1">
      <c r="A24" s="239" t="s">
        <v>163</v>
      </c>
      <c r="B24" s="195">
        <f>SUM(B21:B23)</f>
        <v>354870</v>
      </c>
      <c r="C24" s="195">
        <f>SUM(C21:C23)</f>
        <v>83205</v>
      </c>
      <c r="D24" s="196">
        <f>SUM(D21:D23)</f>
        <v>0</v>
      </c>
      <c r="E24" s="196">
        <f>SUM(E21:E23)</f>
        <v>0</v>
      </c>
      <c r="F24" s="197">
        <f>SUM(F21:F23)</f>
        <v>438075</v>
      </c>
    </row>
    <row r="25" spans="1:6" ht="15" customHeight="1" thickTop="1">
      <c r="A25" s="235"/>
      <c r="B25" s="240"/>
      <c r="C25" s="240"/>
      <c r="D25" s="240"/>
      <c r="E25" s="241"/>
      <c r="F25" s="242"/>
    </row>
    <row r="26" spans="1:6" ht="15" customHeight="1">
      <c r="A26" s="235" t="s">
        <v>197</v>
      </c>
      <c r="B26" s="246"/>
      <c r="C26" s="246"/>
      <c r="D26" s="246"/>
      <c r="E26" s="241"/>
      <c r="F26" s="242"/>
    </row>
    <row r="27" spans="1:6" ht="15" customHeight="1">
      <c r="A27" s="235" t="s">
        <v>194</v>
      </c>
      <c r="B27" s="246"/>
      <c r="C27" s="246"/>
      <c r="D27" s="246"/>
      <c r="E27" s="241"/>
      <c r="F27" s="242"/>
    </row>
    <row r="28" spans="1:6" ht="15" customHeight="1">
      <c r="A28" s="238" t="s">
        <v>189</v>
      </c>
      <c r="B28" s="155">
        <v>0</v>
      </c>
      <c r="C28" s="193">
        <v>485621</v>
      </c>
      <c r="D28" s="193">
        <v>97162</v>
      </c>
      <c r="E28" s="155">
        <v>0</v>
      </c>
      <c r="F28" s="193">
        <f>SUM(B28:E28)</f>
        <v>582783</v>
      </c>
    </row>
    <row r="29" spans="1:6" ht="15" customHeight="1">
      <c r="A29" s="238" t="s">
        <v>190</v>
      </c>
      <c r="B29" s="155">
        <v>0</v>
      </c>
      <c r="C29" s="193">
        <v>141167</v>
      </c>
      <c r="D29" s="193">
        <v>87445</v>
      </c>
      <c r="E29" s="193">
        <v>10000</v>
      </c>
      <c r="F29" s="193">
        <f>SUM(B29:E29)</f>
        <v>238612</v>
      </c>
    </row>
    <row r="30" spans="1:6" ht="15" customHeight="1">
      <c r="A30" s="238" t="s">
        <v>191</v>
      </c>
      <c r="B30" s="155">
        <v>0</v>
      </c>
      <c r="C30" s="155">
        <v>0</v>
      </c>
      <c r="D30" s="155">
        <v>0</v>
      </c>
      <c r="E30" s="155">
        <v>0</v>
      </c>
      <c r="F30" s="155">
        <f>SUM(B30:E30)</f>
        <v>0</v>
      </c>
    </row>
    <row r="31" spans="1:6" ht="15" customHeight="1" thickBot="1">
      <c r="A31" s="239" t="s">
        <v>163</v>
      </c>
      <c r="B31" s="196">
        <f>SUM(B28:B30)</f>
        <v>0</v>
      </c>
      <c r="C31" s="195">
        <f>SUM(C28:C30)</f>
        <v>626788</v>
      </c>
      <c r="D31" s="195">
        <f>SUM(D28:D30)</f>
        <v>184607</v>
      </c>
      <c r="E31" s="195">
        <f>SUM(E28:E30)</f>
        <v>10000</v>
      </c>
      <c r="F31" s="197">
        <f>SUM(F28:F30)</f>
        <v>821395</v>
      </c>
    </row>
    <row r="32" spans="1:6" s="248" customFormat="1" ht="15" customHeight="1" thickTop="1">
      <c r="A32" s="235"/>
      <c r="B32" s="246"/>
      <c r="C32" s="246"/>
      <c r="D32" s="246"/>
      <c r="E32" s="246"/>
      <c r="F32" s="247"/>
    </row>
    <row r="33" spans="1:6" ht="15" customHeight="1">
      <c r="A33" s="235" t="s">
        <v>195</v>
      </c>
      <c r="B33" s="240"/>
      <c r="C33" s="240"/>
      <c r="D33" s="240"/>
      <c r="E33" s="241"/>
      <c r="F33" s="242"/>
    </row>
    <row r="34" spans="1:6" ht="15" customHeight="1">
      <c r="A34" s="238" t="s">
        <v>189</v>
      </c>
      <c r="B34" s="193">
        <f aca="true" t="shared" si="0" ref="B34:E36">B9+B15+B21-B28</f>
        <v>1146597</v>
      </c>
      <c r="C34" s="193">
        <f t="shared" si="0"/>
        <v>1255507</v>
      </c>
      <c r="D34" s="192">
        <f t="shared" si="0"/>
        <v>12747</v>
      </c>
      <c r="E34" s="155">
        <f t="shared" si="0"/>
        <v>0</v>
      </c>
      <c r="F34" s="193">
        <f>SUM(B34:E34)</f>
        <v>2414851</v>
      </c>
    </row>
    <row r="35" spans="1:6" ht="15" customHeight="1">
      <c r="A35" s="238" t="s">
        <v>190</v>
      </c>
      <c r="B35" s="193">
        <f t="shared" si="0"/>
        <v>48669</v>
      </c>
      <c r="C35" s="193">
        <f t="shared" si="0"/>
        <v>326914</v>
      </c>
      <c r="D35" s="192">
        <f t="shared" si="0"/>
        <v>-46947</v>
      </c>
      <c r="E35" s="192">
        <f t="shared" si="0"/>
        <v>-10000</v>
      </c>
      <c r="F35" s="193">
        <f>SUM(B35:E35)</f>
        <v>318636</v>
      </c>
    </row>
    <row r="36" spans="1:6" ht="15" customHeight="1">
      <c r="A36" s="238" t="s">
        <v>191</v>
      </c>
      <c r="B36" s="155">
        <f t="shared" si="0"/>
        <v>0</v>
      </c>
      <c r="C36" s="155">
        <f t="shared" si="0"/>
        <v>0</v>
      </c>
      <c r="D36" s="155">
        <f t="shared" si="0"/>
        <v>0</v>
      </c>
      <c r="E36" s="155">
        <f t="shared" si="0"/>
        <v>0</v>
      </c>
      <c r="F36" s="155">
        <f>SUM(B36:E36)</f>
        <v>0</v>
      </c>
    </row>
    <row r="37" spans="1:6" ht="15" customHeight="1" thickBot="1">
      <c r="A37" s="239" t="s">
        <v>163</v>
      </c>
      <c r="B37" s="249">
        <f>SUM(B34:B36)</f>
        <v>1195266</v>
      </c>
      <c r="C37" s="249">
        <f>SUM(C34:C36)</f>
        <v>1582421</v>
      </c>
      <c r="D37" s="249">
        <f>SUM(D34:D36)</f>
        <v>-34200</v>
      </c>
      <c r="E37" s="249">
        <f>SUM(E34:E36)</f>
        <v>-10000</v>
      </c>
      <c r="F37" s="249">
        <f>SUM(F34:F36)</f>
        <v>2733487</v>
      </c>
    </row>
    <row r="38" spans="2:6" ht="15" customHeight="1" thickTop="1">
      <c r="B38" s="245"/>
      <c r="C38" s="245"/>
      <c r="D38" s="245"/>
      <c r="F38" s="250" t="s">
        <v>170</v>
      </c>
    </row>
    <row r="39" spans="1:6" s="255" customFormat="1" ht="15" customHeight="1">
      <c r="A39" s="252"/>
      <c r="B39" s="253"/>
      <c r="C39" s="253"/>
      <c r="D39" s="253"/>
      <c r="E39" s="254"/>
      <c r="F39" s="254"/>
    </row>
    <row r="40" spans="2:4" ht="15" customHeight="1">
      <c r="B40" s="236"/>
      <c r="C40" s="236"/>
      <c r="D40" s="236"/>
    </row>
    <row r="41" spans="2:4" ht="15" customHeight="1">
      <c r="B41" s="236"/>
      <c r="C41" s="236"/>
      <c r="D41" s="236"/>
    </row>
    <row r="42" spans="2:4" ht="15" customHeight="1">
      <c r="B42" s="236"/>
      <c r="C42" s="236"/>
      <c r="D42" s="236"/>
    </row>
    <row r="43" spans="1:4" ht="15" customHeight="1">
      <c r="A43" s="228"/>
      <c r="B43" s="236"/>
      <c r="C43" s="236"/>
      <c r="D43" s="236"/>
    </row>
    <row r="44" spans="1:4" ht="15" customHeight="1">
      <c r="A44" s="228"/>
      <c r="B44" s="236"/>
      <c r="C44" s="236"/>
      <c r="D44" s="236"/>
    </row>
    <row r="45" spans="1:4" ht="15" customHeight="1">
      <c r="A45" s="228"/>
      <c r="B45" s="236"/>
      <c r="C45" s="236"/>
      <c r="D45" s="236"/>
    </row>
    <row r="46" spans="1:4" ht="15" customHeight="1">
      <c r="A46" s="228"/>
      <c r="B46" s="236"/>
      <c r="C46" s="236"/>
      <c r="D46" s="236"/>
    </row>
    <row r="47" spans="1:4" ht="15" customHeight="1">
      <c r="A47" s="228"/>
      <c r="B47" s="236"/>
      <c r="C47" s="236"/>
      <c r="D47" s="236"/>
    </row>
    <row r="48" spans="1:4" ht="15" customHeight="1">
      <c r="A48" s="228"/>
      <c r="B48" s="236"/>
      <c r="C48" s="236"/>
      <c r="D48" s="236"/>
    </row>
    <row r="49" spans="1:6" ht="15" customHeight="1">
      <c r="A49" s="228"/>
      <c r="B49" s="236"/>
      <c r="C49" s="236"/>
      <c r="D49" s="236"/>
      <c r="E49" s="35"/>
      <c r="F49" s="35"/>
    </row>
    <row r="50" spans="1:6" ht="15" customHeight="1">
      <c r="A50" s="228"/>
      <c r="B50" s="236"/>
      <c r="C50" s="236"/>
      <c r="D50" s="236"/>
      <c r="E50" s="35"/>
      <c r="F50" s="35"/>
    </row>
    <row r="51" spans="1:6" ht="15" customHeight="1">
      <c r="A51" s="228"/>
      <c r="B51" s="236"/>
      <c r="C51" s="236"/>
      <c r="D51" s="236"/>
      <c r="E51" s="35"/>
      <c r="F51" s="35"/>
    </row>
    <row r="52" spans="1:6" ht="15" customHeight="1">
      <c r="A52" s="228"/>
      <c r="B52" s="236"/>
      <c r="C52" s="236"/>
      <c r="D52" s="236"/>
      <c r="E52" s="35"/>
      <c r="F52" s="35"/>
    </row>
    <row r="53" spans="1:6" ht="15" customHeight="1">
      <c r="A53" s="228"/>
      <c r="B53" s="236"/>
      <c r="C53" s="236"/>
      <c r="D53" s="236"/>
      <c r="E53" s="35"/>
      <c r="F53" s="35"/>
    </row>
    <row r="54" spans="1:6" ht="15" customHeight="1">
      <c r="A54" s="228"/>
      <c r="B54" s="236"/>
      <c r="C54" s="236"/>
      <c r="D54" s="236"/>
      <c r="E54" s="35"/>
      <c r="F54" s="35"/>
    </row>
    <row r="55" spans="1:6" ht="15" customHeight="1">
      <c r="A55" s="228"/>
      <c r="E55" s="35"/>
      <c r="F55" s="35"/>
    </row>
    <row r="56" spans="1:6" ht="15" customHeight="1">
      <c r="A56" s="228"/>
      <c r="E56" s="35"/>
      <c r="F56" s="35"/>
    </row>
    <row r="57" spans="1:6" ht="15" customHeight="1">
      <c r="A57" s="228"/>
      <c r="E57" s="35"/>
      <c r="F57" s="35"/>
    </row>
    <row r="58" spans="1:6" ht="15" customHeight="1">
      <c r="A58" s="228"/>
      <c r="E58" s="35"/>
      <c r="F58" s="35"/>
    </row>
    <row r="59" spans="1:6" ht="15" customHeight="1">
      <c r="A59" s="228"/>
      <c r="E59" s="35"/>
      <c r="F59" s="35"/>
    </row>
    <row r="60" spans="1:6" ht="15" customHeight="1">
      <c r="A60" s="228"/>
      <c r="E60" s="35"/>
      <c r="F60" s="35"/>
    </row>
    <row r="61" spans="1:6" ht="15" customHeight="1">
      <c r="A61" s="228"/>
      <c r="E61" s="35"/>
      <c r="F61" s="35"/>
    </row>
    <row r="62" spans="1:6" ht="15" customHeight="1">
      <c r="A62" s="228"/>
      <c r="E62" s="35"/>
      <c r="F62" s="35"/>
    </row>
    <row r="63" spans="1:6" ht="15" customHeight="1">
      <c r="A63" s="228"/>
      <c r="E63" s="35"/>
      <c r="F63" s="35"/>
    </row>
    <row r="64" spans="1:6" ht="15" customHeight="1">
      <c r="A64" s="228"/>
      <c r="E64" s="35"/>
      <c r="F64" s="35"/>
    </row>
    <row r="65" spans="1:6" ht="15" customHeight="1">
      <c r="A65" s="228"/>
      <c r="B65" s="35"/>
      <c r="C65" s="35"/>
      <c r="D65" s="35"/>
      <c r="E65" s="35"/>
      <c r="F65" s="35"/>
    </row>
    <row r="66" spans="1:6" ht="15" customHeight="1">
      <c r="A66" s="228"/>
      <c r="B66" s="35"/>
      <c r="C66" s="35"/>
      <c r="D66" s="35"/>
      <c r="E66" s="35"/>
      <c r="F66" s="35"/>
    </row>
    <row r="67" spans="1:6" ht="15" customHeight="1">
      <c r="A67" s="228"/>
      <c r="B67" s="35"/>
      <c r="C67" s="35"/>
      <c r="D67" s="35"/>
      <c r="E67" s="35"/>
      <c r="F67" s="35"/>
    </row>
    <row r="68" spans="1:6" ht="15" customHeight="1">
      <c r="A68" s="228"/>
      <c r="B68" s="35"/>
      <c r="C68" s="35"/>
      <c r="D68" s="35"/>
      <c r="E68" s="35"/>
      <c r="F68" s="35"/>
    </row>
    <row r="69" spans="1:6" ht="15" customHeight="1">
      <c r="A69" s="228"/>
      <c r="B69" s="35"/>
      <c r="C69" s="35"/>
      <c r="D69" s="35"/>
      <c r="E69" s="35"/>
      <c r="F69" s="35"/>
    </row>
    <row r="70" spans="1:6" ht="15" customHeight="1">
      <c r="A70" s="228"/>
      <c r="B70" s="35"/>
      <c r="C70" s="35"/>
      <c r="D70" s="35"/>
      <c r="E70" s="35"/>
      <c r="F70" s="35"/>
    </row>
    <row r="71" spans="1:6" ht="15" customHeight="1">
      <c r="A71" s="228"/>
      <c r="B71" s="35"/>
      <c r="C71" s="35"/>
      <c r="D71" s="35"/>
      <c r="E71" s="35"/>
      <c r="F71" s="35"/>
    </row>
    <row r="72" spans="1:6" ht="15" customHeight="1">
      <c r="A72" s="228"/>
      <c r="B72" s="35"/>
      <c r="C72" s="35"/>
      <c r="D72" s="35"/>
      <c r="E72" s="35"/>
      <c r="F72" s="35"/>
    </row>
    <row r="73" spans="1:6" ht="15" customHeight="1">
      <c r="A73" s="228"/>
      <c r="B73" s="35"/>
      <c r="C73" s="35"/>
      <c r="D73" s="35"/>
      <c r="E73" s="35"/>
      <c r="F73" s="35"/>
    </row>
    <row r="74" spans="1:6" ht="15" customHeight="1">
      <c r="A74" s="228"/>
      <c r="B74" s="35"/>
      <c r="C74" s="35"/>
      <c r="D74" s="35"/>
      <c r="E74" s="35"/>
      <c r="F74" s="35"/>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W79"/>
  <sheetViews>
    <sheetView zoomScalePageLayoutView="0" workbookViewId="0" topLeftCell="A1">
      <selection activeCell="A1" sqref="A1:D1"/>
    </sheetView>
  </sheetViews>
  <sheetFormatPr defaultColWidth="15.7109375" defaultRowHeight="15" customHeight="1"/>
  <cols>
    <col min="1" max="1" width="45.7109375" style="7" customWidth="1"/>
    <col min="2" max="2" width="19.00390625" style="212" customWidth="1"/>
    <col min="3" max="3" width="18.421875" style="212" customWidth="1"/>
    <col min="4" max="4" width="18.140625" style="212" customWidth="1"/>
    <col min="5" max="5" width="19.28125" style="73" customWidth="1"/>
    <col min="6" max="6" width="20.7109375" style="73" customWidth="1"/>
    <col min="7" max="7" width="15.7109375" style="73" customWidth="1"/>
    <col min="8" max="16384" width="15.7109375" style="7" customWidth="1"/>
  </cols>
  <sheetData>
    <row r="1" spans="1:7" s="176" customFormat="1" ht="30" customHeight="1">
      <c r="A1" s="258" t="s">
        <v>0</v>
      </c>
      <c r="B1" s="259"/>
      <c r="C1" s="259"/>
      <c r="D1" s="259"/>
      <c r="E1" s="260"/>
      <c r="F1" s="261"/>
      <c r="G1" s="262"/>
    </row>
    <row r="2" spans="1:6" ht="15" customHeight="1">
      <c r="A2" s="84"/>
      <c r="B2" s="263"/>
      <c r="C2" s="263"/>
      <c r="D2" s="263"/>
      <c r="E2" s="263"/>
      <c r="F2" s="129"/>
    </row>
    <row r="3" spans="1:7" s="82" customFormat="1" ht="15" customHeight="1">
      <c r="A3" s="264" t="s">
        <v>198</v>
      </c>
      <c r="B3" s="265"/>
      <c r="C3" s="265"/>
      <c r="D3" s="265"/>
      <c r="E3" s="266"/>
      <c r="F3" s="267"/>
      <c r="G3" s="127"/>
    </row>
    <row r="4" spans="1:7" s="82" customFormat="1" ht="15" customHeight="1">
      <c r="A4" s="264" t="s">
        <v>199</v>
      </c>
      <c r="B4" s="265"/>
      <c r="C4" s="265"/>
      <c r="D4" s="265"/>
      <c r="E4" s="266"/>
      <c r="F4" s="267"/>
      <c r="G4" s="127"/>
    </row>
    <row r="5" spans="1:7" s="82" customFormat="1" ht="15" customHeight="1">
      <c r="A5" s="48" t="s">
        <v>110</v>
      </c>
      <c r="B5" s="265"/>
      <c r="C5" s="265"/>
      <c r="D5" s="265"/>
      <c r="E5" s="266"/>
      <c r="F5" s="267"/>
      <c r="G5" s="127"/>
    </row>
    <row r="6" spans="1:6" ht="15" customHeight="1">
      <c r="A6" s="268"/>
      <c r="E6" s="129"/>
      <c r="F6" s="129"/>
    </row>
    <row r="7" spans="1:6" ht="30" customHeight="1">
      <c r="A7" s="95"/>
      <c r="B7" s="185" t="s">
        <v>71</v>
      </c>
      <c r="C7" s="185" t="s">
        <v>72</v>
      </c>
      <c r="D7" s="185" t="s">
        <v>73</v>
      </c>
      <c r="E7" s="185" t="s">
        <v>74</v>
      </c>
      <c r="F7" s="186" t="s">
        <v>75</v>
      </c>
    </row>
    <row r="8" spans="1:6" ht="30" customHeight="1">
      <c r="A8" s="269" t="s">
        <v>200</v>
      </c>
      <c r="B8" s="270"/>
      <c r="C8" s="270"/>
      <c r="D8" s="270"/>
      <c r="F8" s="271"/>
    </row>
    <row r="9" spans="1:22" ht="15" customHeight="1">
      <c r="A9" s="7" t="s">
        <v>201</v>
      </c>
      <c r="B9" s="191">
        <f>'[1]Loss Expenses Paid QTD-15'!K27</f>
        <v>68186</v>
      </c>
      <c r="C9" s="191">
        <f>'[1]Loss Expenses Paid QTD-15'!K21</f>
        <v>32735</v>
      </c>
      <c r="D9" s="191">
        <f>'[1]Loss Expenses Paid QTD-15'!K15</f>
        <v>17180</v>
      </c>
      <c r="E9" s="199">
        <f>'[1]Loss Expenses Paid QTD-15'!K9</f>
        <v>0</v>
      </c>
      <c r="F9" s="191">
        <f>SUM(B9:E9)</f>
        <v>118101</v>
      </c>
      <c r="G9" s="147"/>
      <c r="H9" s="272"/>
      <c r="I9" s="272"/>
      <c r="J9" s="272"/>
      <c r="K9" s="272"/>
      <c r="L9" s="272"/>
      <c r="M9" s="272"/>
      <c r="N9" s="272"/>
      <c r="O9" s="272"/>
      <c r="P9" s="272"/>
      <c r="Q9" s="272"/>
      <c r="R9" s="272"/>
      <c r="S9" s="272"/>
      <c r="T9" s="272"/>
      <c r="U9" s="272"/>
      <c r="V9" s="272"/>
    </row>
    <row r="10" spans="1:22" s="198" customFormat="1" ht="15" customHeight="1">
      <c r="A10" s="198" t="s">
        <v>202</v>
      </c>
      <c r="B10" s="273">
        <f>'[1]Loss Expenses Paid QTD-15'!K28</f>
        <v>12619</v>
      </c>
      <c r="C10" s="273">
        <f>'[1]Loss Expenses Paid QTD-15'!K22</f>
        <v>33782</v>
      </c>
      <c r="D10" s="273">
        <f>'[1]Loss Expenses Paid QTD-15'!K16</f>
        <v>18863</v>
      </c>
      <c r="E10" s="189">
        <f>'[1]Loss Expenses Paid QTD-15'!K10</f>
        <v>-14555</v>
      </c>
      <c r="F10" s="213">
        <f>SUM(B10:E10)</f>
        <v>50709</v>
      </c>
      <c r="G10" s="147"/>
      <c r="H10" s="274"/>
      <c r="I10" s="274"/>
      <c r="J10" s="274"/>
      <c r="K10" s="274"/>
      <c r="L10" s="274"/>
      <c r="M10" s="274"/>
      <c r="N10" s="274"/>
      <c r="O10" s="274"/>
      <c r="P10" s="274"/>
      <c r="Q10" s="274"/>
      <c r="R10" s="274"/>
      <c r="S10" s="274"/>
      <c r="T10" s="274"/>
      <c r="U10" s="274"/>
      <c r="V10" s="274"/>
    </row>
    <row r="11" spans="1:22" s="198" customFormat="1" ht="15" customHeight="1">
      <c r="A11" s="198" t="s">
        <v>203</v>
      </c>
      <c r="B11" s="199">
        <f>'[1]Loss Expenses Paid QTD-15'!K29</f>
        <v>0</v>
      </c>
      <c r="C11" s="199">
        <f>'[1]Loss Expenses Paid QTD-15'!K23</f>
        <v>0</v>
      </c>
      <c r="D11" s="199">
        <f>'[1]Loss Expenses Paid QTD-15'!K17</f>
        <v>0</v>
      </c>
      <c r="E11" s="199">
        <f>'[1]Loss Expenses Paid QTD-15'!K11</f>
        <v>0</v>
      </c>
      <c r="F11" s="199">
        <f>SUM(B11:E11)</f>
        <v>0</v>
      </c>
      <c r="G11" s="147"/>
      <c r="H11" s="274"/>
      <c r="I11" s="274"/>
      <c r="J11" s="274"/>
      <c r="K11" s="274"/>
      <c r="L11" s="274"/>
      <c r="M11" s="274"/>
      <c r="N11" s="274"/>
      <c r="O11" s="274"/>
      <c r="P11" s="274"/>
      <c r="Q11" s="274"/>
      <c r="R11" s="274"/>
      <c r="S11" s="274"/>
      <c r="T11" s="274"/>
      <c r="U11" s="274"/>
      <c r="V11" s="274"/>
    </row>
    <row r="12" spans="1:22" s="198" customFormat="1" ht="15" customHeight="1" thickBot="1">
      <c r="A12" s="275" t="s">
        <v>163</v>
      </c>
      <c r="B12" s="203">
        <f>SUM(B9:B11)</f>
        <v>80805</v>
      </c>
      <c r="C12" s="203">
        <f>SUM(C9:C11)</f>
        <v>66517</v>
      </c>
      <c r="D12" s="203">
        <f>SUM(D9:D11)</f>
        <v>36043</v>
      </c>
      <c r="E12" s="276">
        <f>SUM(E9:E11)</f>
        <v>-14555</v>
      </c>
      <c r="F12" s="204">
        <f>SUM(F9:F11)</f>
        <v>168810</v>
      </c>
      <c r="G12" s="155"/>
      <c r="H12" s="274"/>
      <c r="I12" s="274"/>
      <c r="J12" s="274"/>
      <c r="K12" s="274"/>
      <c r="L12" s="274"/>
      <c r="M12" s="274"/>
      <c r="N12" s="274"/>
      <c r="O12" s="274"/>
      <c r="P12" s="274"/>
      <c r="Q12" s="274"/>
      <c r="R12" s="274"/>
      <c r="S12" s="274"/>
      <c r="T12" s="274"/>
      <c r="U12" s="274"/>
      <c r="V12" s="274"/>
    </row>
    <row r="13" spans="2:22" s="198" customFormat="1" ht="15" customHeight="1" thickTop="1">
      <c r="B13" s="201"/>
      <c r="C13" s="201"/>
      <c r="D13" s="201"/>
      <c r="E13" s="147"/>
      <c r="F13" s="73"/>
      <c r="H13" s="274"/>
      <c r="I13" s="274"/>
      <c r="J13" s="274"/>
      <c r="K13" s="274"/>
      <c r="L13" s="274"/>
      <c r="M13" s="274"/>
      <c r="N13" s="274"/>
      <c r="O13" s="274"/>
      <c r="P13" s="274"/>
      <c r="Q13" s="274"/>
      <c r="R13" s="274"/>
      <c r="S13" s="274"/>
      <c r="T13" s="274"/>
      <c r="U13" s="274"/>
      <c r="V13" s="274"/>
    </row>
    <row r="14" spans="1:22" s="198" customFormat="1" ht="30" customHeight="1">
      <c r="A14" s="277" t="s">
        <v>204</v>
      </c>
      <c r="B14" s="201"/>
      <c r="C14" s="201"/>
      <c r="D14" s="201"/>
      <c r="E14" s="147"/>
      <c r="F14" s="155"/>
      <c r="G14" s="147"/>
      <c r="H14" s="274"/>
      <c r="I14" s="274"/>
      <c r="J14" s="274"/>
      <c r="K14" s="274"/>
      <c r="L14" s="274"/>
      <c r="M14" s="274"/>
      <c r="N14" s="274"/>
      <c r="O14" s="274"/>
      <c r="P14" s="274"/>
      <c r="Q14" s="274"/>
      <c r="R14" s="274"/>
      <c r="S14" s="274"/>
      <c r="T14" s="274"/>
      <c r="U14" s="274"/>
      <c r="V14" s="274"/>
    </row>
    <row r="15" spans="1:22" s="198" customFormat="1" ht="15" customHeight="1">
      <c r="A15" s="7" t="s">
        <v>201</v>
      </c>
      <c r="B15" s="213">
        <f>'Loss Expenses YTD-12'!B15</f>
        <v>123163</v>
      </c>
      <c r="C15" s="213">
        <f>'Loss Expenses YTD-12'!C15</f>
        <v>125957</v>
      </c>
      <c r="D15" s="199">
        <f>'Loss Expenses YTD-12'!D15</f>
        <v>0</v>
      </c>
      <c r="E15" s="199">
        <f>'Loss Expenses YTD-12'!E15</f>
        <v>0</v>
      </c>
      <c r="F15" s="213">
        <f>SUM(B15:E15)</f>
        <v>249120</v>
      </c>
      <c r="G15" s="147"/>
      <c r="H15" s="274"/>
      <c r="I15" s="274"/>
      <c r="J15" s="274"/>
      <c r="K15" s="274"/>
      <c r="L15" s="274"/>
      <c r="M15" s="274"/>
      <c r="N15" s="274"/>
      <c r="O15" s="274"/>
      <c r="P15" s="274"/>
      <c r="Q15" s="274"/>
      <c r="R15" s="274"/>
      <c r="S15" s="274"/>
      <c r="T15" s="274"/>
      <c r="U15" s="274"/>
      <c r="V15" s="274"/>
    </row>
    <row r="16" spans="1:22" s="198" customFormat="1" ht="15" customHeight="1">
      <c r="A16" s="198" t="s">
        <v>202</v>
      </c>
      <c r="B16" s="213">
        <f>'Loss Expenses YTD-12'!B16</f>
        <v>1570</v>
      </c>
      <c r="C16" s="213">
        <f>'Loss Expenses YTD-12'!C16</f>
        <v>1340</v>
      </c>
      <c r="D16" s="199">
        <f>'Loss Expenses YTD-12'!D16</f>
        <v>0</v>
      </c>
      <c r="E16" s="199">
        <f>'Loss Expenses YTD-12'!E16</f>
        <v>0</v>
      </c>
      <c r="F16" s="213">
        <f>SUM(B16:E16)</f>
        <v>2910</v>
      </c>
      <c r="G16" s="147"/>
      <c r="H16" s="274"/>
      <c r="I16" s="274"/>
      <c r="J16" s="274"/>
      <c r="K16" s="274"/>
      <c r="L16" s="274"/>
      <c r="M16" s="274"/>
      <c r="N16" s="274"/>
      <c r="O16" s="274"/>
      <c r="P16" s="274"/>
      <c r="Q16" s="274"/>
      <c r="R16" s="274"/>
      <c r="S16" s="274"/>
      <c r="T16" s="274"/>
      <c r="U16" s="274"/>
      <c r="V16" s="274"/>
    </row>
    <row r="17" spans="1:22" s="198" customFormat="1" ht="15" customHeight="1">
      <c r="A17" s="198" t="s">
        <v>203</v>
      </c>
      <c r="B17" s="199">
        <f>'Loss Expenses YTD-12'!B17</f>
        <v>0</v>
      </c>
      <c r="C17" s="199">
        <f>'Loss Expenses YTD-12'!C17</f>
        <v>0</v>
      </c>
      <c r="D17" s="199">
        <f>'Loss Expenses YTD-12'!D17</f>
        <v>0</v>
      </c>
      <c r="E17" s="199">
        <f>'Loss Expenses YTD-12'!E17</f>
        <v>0</v>
      </c>
      <c r="F17" s="199">
        <f>SUM(B17:E17)</f>
        <v>0</v>
      </c>
      <c r="G17" s="147"/>
      <c r="H17" s="274"/>
      <c r="I17" s="274"/>
      <c r="J17" s="274"/>
      <c r="K17" s="274"/>
      <c r="L17" s="274"/>
      <c r="M17" s="274"/>
      <c r="N17" s="274"/>
      <c r="O17" s="274"/>
      <c r="P17" s="274"/>
      <c r="Q17" s="274"/>
      <c r="R17" s="274"/>
      <c r="S17" s="274"/>
      <c r="T17" s="274"/>
      <c r="U17" s="274"/>
      <c r="V17" s="274"/>
    </row>
    <row r="18" spans="1:22" s="198" customFormat="1" ht="15" customHeight="1" thickBot="1">
      <c r="A18" s="275" t="s">
        <v>163</v>
      </c>
      <c r="B18" s="203">
        <f>SUM(B15:B17)</f>
        <v>124733</v>
      </c>
      <c r="C18" s="203">
        <f>SUM(C15:C17)</f>
        <v>127297</v>
      </c>
      <c r="D18" s="278">
        <f>SUM(D15:D17)</f>
        <v>0</v>
      </c>
      <c r="E18" s="278">
        <f>SUM(E15:E17)</f>
        <v>0</v>
      </c>
      <c r="F18" s="204">
        <f>SUM(F15:F17)</f>
        <v>252030</v>
      </c>
      <c r="G18" s="155"/>
      <c r="H18" s="274"/>
      <c r="I18" s="274"/>
      <c r="J18" s="274"/>
      <c r="K18" s="274"/>
      <c r="L18" s="274"/>
      <c r="M18" s="274"/>
      <c r="N18" s="274"/>
      <c r="O18" s="274"/>
      <c r="P18" s="274"/>
      <c r="Q18" s="274"/>
      <c r="R18" s="274"/>
      <c r="S18" s="274"/>
      <c r="T18" s="274"/>
      <c r="U18" s="274"/>
      <c r="V18" s="274"/>
    </row>
    <row r="19" spans="2:22" s="198" customFormat="1" ht="15" customHeight="1" thickTop="1">
      <c r="B19" s="201"/>
      <c r="C19" s="201"/>
      <c r="D19" s="201"/>
      <c r="E19" s="147"/>
      <c r="F19" s="73"/>
      <c r="G19" s="279"/>
      <c r="H19" s="274"/>
      <c r="I19" s="274"/>
      <c r="J19" s="274"/>
      <c r="K19" s="274"/>
      <c r="L19" s="274"/>
      <c r="M19" s="274"/>
      <c r="N19" s="274"/>
      <c r="O19" s="274"/>
      <c r="P19" s="274"/>
      <c r="Q19" s="274"/>
      <c r="R19" s="274"/>
      <c r="S19" s="274"/>
      <c r="T19" s="274"/>
      <c r="U19" s="274"/>
      <c r="V19" s="274"/>
    </row>
    <row r="20" spans="1:22" s="198" customFormat="1" ht="30" customHeight="1">
      <c r="A20" s="277" t="s">
        <v>205</v>
      </c>
      <c r="B20" s="280"/>
      <c r="C20" s="280"/>
      <c r="D20" s="280"/>
      <c r="E20" s="281"/>
      <c r="F20" s="155"/>
      <c r="G20" s="147"/>
      <c r="H20" s="274"/>
      <c r="I20" s="274"/>
      <c r="J20" s="274"/>
      <c r="K20" s="274"/>
      <c r="L20" s="274"/>
      <c r="M20" s="274"/>
      <c r="N20" s="274"/>
      <c r="O20" s="274"/>
      <c r="P20" s="274"/>
      <c r="Q20" s="274"/>
      <c r="R20" s="274"/>
      <c r="S20" s="274"/>
      <c r="T20" s="274"/>
      <c r="U20" s="274"/>
      <c r="V20" s="274"/>
    </row>
    <row r="21" spans="1:22" s="198" customFormat="1" ht="15" customHeight="1">
      <c r="A21" s="7" t="s">
        <v>201</v>
      </c>
      <c r="B21" s="213">
        <v>83197</v>
      </c>
      <c r="C21" s="213">
        <v>100407</v>
      </c>
      <c r="D21" s="213">
        <v>44077</v>
      </c>
      <c r="E21" s="199">
        <v>0</v>
      </c>
      <c r="F21" s="213">
        <f>SUM(B21:E21)</f>
        <v>227681</v>
      </c>
      <c r="G21" s="147"/>
      <c r="H21" s="274"/>
      <c r="I21" s="274"/>
      <c r="J21" s="274"/>
      <c r="K21" s="274"/>
      <c r="L21" s="274"/>
      <c r="M21" s="274"/>
      <c r="N21" s="274"/>
      <c r="O21" s="274"/>
      <c r="P21" s="274"/>
      <c r="Q21" s="274"/>
      <c r="R21" s="274"/>
      <c r="S21" s="274"/>
      <c r="T21" s="274"/>
      <c r="U21" s="274"/>
      <c r="V21" s="274"/>
    </row>
    <row r="22" spans="1:22" s="198" customFormat="1" ht="15" customHeight="1">
      <c r="A22" s="198" t="s">
        <v>206</v>
      </c>
      <c r="B22" s="213">
        <v>13022</v>
      </c>
      <c r="C22" s="213">
        <v>26618</v>
      </c>
      <c r="D22" s="213">
        <v>1102</v>
      </c>
      <c r="E22" s="213">
        <v>10612</v>
      </c>
      <c r="F22" s="213">
        <f>SUM(B22:E22)</f>
        <v>51354</v>
      </c>
      <c r="G22" s="147"/>
      <c r="H22" s="274"/>
      <c r="I22" s="274"/>
      <c r="J22" s="274"/>
      <c r="K22" s="274"/>
      <c r="L22" s="274"/>
      <c r="M22" s="274"/>
      <c r="N22" s="274"/>
      <c r="O22" s="274"/>
      <c r="P22" s="274"/>
      <c r="Q22" s="274"/>
      <c r="R22" s="274"/>
      <c r="S22" s="274"/>
      <c r="T22" s="274"/>
      <c r="U22" s="274"/>
      <c r="V22" s="274"/>
    </row>
    <row r="23" spans="1:22" s="198" customFormat="1" ht="15" customHeight="1">
      <c r="A23" s="198" t="s">
        <v>203</v>
      </c>
      <c r="B23" s="199">
        <v>0</v>
      </c>
      <c r="C23" s="199">
        <v>0</v>
      </c>
      <c r="D23" s="199">
        <v>0</v>
      </c>
      <c r="E23" s="199">
        <v>0</v>
      </c>
      <c r="F23" s="199">
        <f>SUM(B23:E23)</f>
        <v>0</v>
      </c>
      <c r="G23" s="147"/>
      <c r="H23" s="274"/>
      <c r="I23" s="274"/>
      <c r="J23" s="274"/>
      <c r="K23" s="274"/>
      <c r="L23" s="274"/>
      <c r="M23" s="274"/>
      <c r="N23" s="274"/>
      <c r="O23" s="274"/>
      <c r="P23" s="274"/>
      <c r="Q23" s="274"/>
      <c r="R23" s="274"/>
      <c r="S23" s="274"/>
      <c r="T23" s="274"/>
      <c r="U23" s="274"/>
      <c r="V23" s="274"/>
    </row>
    <row r="24" spans="1:22" s="198" customFormat="1" ht="15" customHeight="1" thickBot="1">
      <c r="A24" s="275" t="s">
        <v>163</v>
      </c>
      <c r="B24" s="203">
        <f>SUM(B21:B23)</f>
        <v>96219</v>
      </c>
      <c r="C24" s="203">
        <f>SUM(C21:C23)</f>
        <v>127025</v>
      </c>
      <c r="D24" s="203">
        <f>SUM(D21:D23)</f>
        <v>45179</v>
      </c>
      <c r="E24" s="203">
        <f>SUM(E21:E23)</f>
        <v>10612</v>
      </c>
      <c r="F24" s="204">
        <f>SUM(F21:F23)</f>
        <v>279035</v>
      </c>
      <c r="G24" s="155"/>
      <c r="H24" s="274"/>
      <c r="I24" s="274"/>
      <c r="J24" s="274"/>
      <c r="K24" s="274"/>
      <c r="L24" s="274"/>
      <c r="M24" s="274"/>
      <c r="N24" s="274"/>
      <c r="O24" s="274"/>
      <c r="P24" s="274"/>
      <c r="Q24" s="274"/>
      <c r="R24" s="274"/>
      <c r="S24" s="274"/>
      <c r="T24" s="274"/>
      <c r="U24" s="274"/>
      <c r="V24" s="274"/>
    </row>
    <row r="25" spans="2:22" s="207" customFormat="1" ht="15" customHeight="1" thickTop="1">
      <c r="B25" s="280"/>
      <c r="C25" s="280"/>
      <c r="D25" s="280"/>
      <c r="E25" s="280"/>
      <c r="F25" s="280"/>
      <c r="G25" s="282"/>
      <c r="H25" s="283"/>
      <c r="I25" s="283"/>
      <c r="J25" s="283"/>
      <c r="K25" s="283"/>
      <c r="L25" s="283"/>
      <c r="M25" s="283"/>
      <c r="N25" s="283"/>
      <c r="O25" s="283"/>
      <c r="P25" s="283"/>
      <c r="Q25" s="283"/>
      <c r="R25" s="283"/>
      <c r="S25" s="283"/>
      <c r="T25" s="283"/>
      <c r="U25" s="283"/>
      <c r="V25" s="283"/>
    </row>
    <row r="26" spans="1:22" s="198" customFormat="1" ht="30" customHeight="1">
      <c r="A26" s="277" t="s">
        <v>207</v>
      </c>
      <c r="B26" s="201"/>
      <c r="C26" s="201"/>
      <c r="D26" s="201"/>
      <c r="E26" s="201"/>
      <c r="F26" s="201"/>
      <c r="G26" s="147"/>
      <c r="H26" s="274"/>
      <c r="I26" s="274"/>
      <c r="J26" s="274"/>
      <c r="K26" s="274"/>
      <c r="L26" s="274"/>
      <c r="M26" s="274"/>
      <c r="N26" s="274"/>
      <c r="O26" s="274"/>
      <c r="P26" s="274"/>
      <c r="Q26" s="274"/>
      <c r="R26" s="274"/>
      <c r="S26" s="274"/>
      <c r="T26" s="274"/>
      <c r="U26" s="274"/>
      <c r="V26" s="274"/>
    </row>
    <row r="27" spans="1:22" s="198" customFormat="1" ht="15" customHeight="1">
      <c r="A27" s="198" t="s">
        <v>201</v>
      </c>
      <c r="B27" s="213">
        <f aca="true" t="shared" si="0" ref="B27:E29">B9+B15-B21</f>
        <v>108152</v>
      </c>
      <c r="C27" s="189">
        <f t="shared" si="0"/>
        <v>58285</v>
      </c>
      <c r="D27" s="189">
        <f t="shared" si="0"/>
        <v>-26897</v>
      </c>
      <c r="E27" s="199">
        <f t="shared" si="0"/>
        <v>0</v>
      </c>
      <c r="F27" s="189">
        <f>SUM(B27:E27)</f>
        <v>139540</v>
      </c>
      <c r="G27" s="147"/>
      <c r="H27" s="274"/>
      <c r="I27" s="274"/>
      <c r="J27" s="274"/>
      <c r="K27" s="274"/>
      <c r="L27" s="274"/>
      <c r="M27" s="274"/>
      <c r="N27" s="274"/>
      <c r="O27" s="274"/>
      <c r="P27" s="274"/>
      <c r="Q27" s="274"/>
      <c r="R27" s="274"/>
      <c r="S27" s="274"/>
      <c r="T27" s="274"/>
      <c r="U27" s="274"/>
      <c r="V27" s="274"/>
    </row>
    <row r="28" spans="1:22" s="198" customFormat="1" ht="15" customHeight="1">
      <c r="A28" s="198" t="s">
        <v>202</v>
      </c>
      <c r="B28" s="213">
        <f t="shared" si="0"/>
        <v>1167</v>
      </c>
      <c r="C28" s="189">
        <f t="shared" si="0"/>
        <v>8504</v>
      </c>
      <c r="D28" s="189">
        <f t="shared" si="0"/>
        <v>17761</v>
      </c>
      <c r="E28" s="189">
        <f t="shared" si="0"/>
        <v>-25167</v>
      </c>
      <c r="F28" s="189">
        <f>SUM(B28:E28)</f>
        <v>2265</v>
      </c>
      <c r="G28" s="147"/>
      <c r="H28" s="274"/>
      <c r="I28" s="274"/>
      <c r="J28" s="274"/>
      <c r="K28" s="274"/>
      <c r="L28" s="274"/>
      <c r="M28" s="274"/>
      <c r="N28" s="274"/>
      <c r="O28" s="274"/>
      <c r="P28" s="274"/>
      <c r="Q28" s="274"/>
      <c r="R28" s="274"/>
      <c r="S28" s="274"/>
      <c r="T28" s="274"/>
      <c r="U28" s="274"/>
      <c r="V28" s="274"/>
    </row>
    <row r="29" spans="1:22" s="198" customFormat="1" ht="15" customHeight="1">
      <c r="A29" s="198" t="s">
        <v>203</v>
      </c>
      <c r="B29" s="199">
        <f t="shared" si="0"/>
        <v>0</v>
      </c>
      <c r="C29" s="199">
        <f t="shared" si="0"/>
        <v>0</v>
      </c>
      <c r="D29" s="199">
        <f t="shared" si="0"/>
        <v>0</v>
      </c>
      <c r="E29" s="199">
        <f t="shared" si="0"/>
        <v>0</v>
      </c>
      <c r="F29" s="199">
        <f>SUM(B29:E29)</f>
        <v>0</v>
      </c>
      <c r="G29" s="147"/>
      <c r="H29" s="274"/>
      <c r="I29" s="274"/>
      <c r="J29" s="274"/>
      <c r="K29" s="274"/>
      <c r="L29" s="274"/>
      <c r="M29" s="274"/>
      <c r="N29" s="274"/>
      <c r="O29" s="274"/>
      <c r="P29" s="274"/>
      <c r="Q29" s="274"/>
      <c r="R29" s="274"/>
      <c r="S29" s="274"/>
      <c r="T29" s="274"/>
      <c r="U29" s="274"/>
      <c r="V29" s="274"/>
    </row>
    <row r="30" spans="1:22" ht="15" customHeight="1" thickBot="1">
      <c r="A30" s="45" t="s">
        <v>163</v>
      </c>
      <c r="B30" s="249">
        <f>SUM(B27:B29)</f>
        <v>109319</v>
      </c>
      <c r="C30" s="249">
        <f>SUM(C27:C29)</f>
        <v>66789</v>
      </c>
      <c r="D30" s="249">
        <f>SUM(D27:D29)</f>
        <v>-9136</v>
      </c>
      <c r="E30" s="249">
        <f>SUM(E27:E29)</f>
        <v>-25167</v>
      </c>
      <c r="F30" s="249">
        <f>SUM(F27:F29)</f>
        <v>141805</v>
      </c>
      <c r="G30" s="147"/>
      <c r="H30" s="274"/>
      <c r="I30" s="272"/>
      <c r="J30" s="272"/>
      <c r="K30" s="272"/>
      <c r="L30" s="272"/>
      <c r="M30" s="272"/>
      <c r="N30" s="272"/>
      <c r="O30" s="272"/>
      <c r="P30" s="272"/>
      <c r="Q30" s="272"/>
      <c r="R30" s="272"/>
      <c r="S30" s="272"/>
      <c r="T30" s="272"/>
      <c r="U30" s="272"/>
      <c r="V30" s="272"/>
    </row>
    <row r="31" spans="2:23" ht="15" customHeight="1" thickTop="1">
      <c r="B31" s="200"/>
      <c r="C31" s="200"/>
      <c r="D31" s="200"/>
      <c r="F31" s="147"/>
      <c r="H31" s="272"/>
      <c r="I31" s="272"/>
      <c r="J31" s="272"/>
      <c r="K31" s="272"/>
      <c r="L31" s="272"/>
      <c r="M31" s="272"/>
      <c r="N31" s="272"/>
      <c r="O31" s="272"/>
      <c r="P31" s="272"/>
      <c r="Q31" s="272"/>
      <c r="R31" s="272"/>
      <c r="S31" s="272"/>
      <c r="T31" s="272"/>
      <c r="U31" s="272"/>
      <c r="V31" s="272"/>
      <c r="W31" s="272"/>
    </row>
    <row r="32" spans="2:23" s="73" customFormat="1" ht="15" customHeight="1">
      <c r="B32" s="200"/>
      <c r="C32" s="200"/>
      <c r="D32" s="200"/>
      <c r="G32" s="147"/>
      <c r="H32" s="147"/>
      <c r="I32" s="147"/>
      <c r="J32" s="147"/>
      <c r="K32" s="147"/>
      <c r="L32" s="147"/>
      <c r="M32" s="147"/>
      <c r="N32" s="147"/>
      <c r="O32" s="147"/>
      <c r="P32" s="147"/>
      <c r="Q32" s="147"/>
      <c r="R32" s="147"/>
      <c r="S32" s="147"/>
      <c r="T32" s="147"/>
      <c r="U32" s="147"/>
      <c r="V32" s="147"/>
      <c r="W32" s="147"/>
    </row>
    <row r="33" spans="2:23" ht="15" customHeight="1">
      <c r="B33" s="200"/>
      <c r="C33" s="200"/>
      <c r="D33" s="200"/>
      <c r="F33" s="147"/>
      <c r="G33" s="147"/>
      <c r="H33" s="272"/>
      <c r="I33" s="272"/>
      <c r="J33" s="272"/>
      <c r="K33" s="272"/>
      <c r="L33" s="272"/>
      <c r="M33" s="272"/>
      <c r="N33" s="272"/>
      <c r="O33" s="272"/>
      <c r="P33" s="272"/>
      <c r="Q33" s="272"/>
      <c r="R33" s="272"/>
      <c r="S33" s="272"/>
      <c r="T33" s="272"/>
      <c r="U33" s="272"/>
      <c r="V33" s="272"/>
      <c r="W33" s="272"/>
    </row>
    <row r="34" spans="2:23" ht="15" customHeight="1">
      <c r="B34" s="200"/>
      <c r="C34" s="200"/>
      <c r="D34" s="200"/>
      <c r="F34" s="147"/>
      <c r="G34" s="147"/>
      <c r="H34" s="272"/>
      <c r="I34" s="272"/>
      <c r="J34" s="272"/>
      <c r="K34" s="272"/>
      <c r="L34" s="272"/>
      <c r="M34" s="272"/>
      <c r="N34" s="272"/>
      <c r="O34" s="272"/>
      <c r="P34" s="272"/>
      <c r="Q34" s="272"/>
      <c r="R34" s="272"/>
      <c r="S34" s="272"/>
      <c r="T34" s="272"/>
      <c r="U34" s="272"/>
      <c r="V34" s="272"/>
      <c r="W34" s="272"/>
    </row>
    <row r="35" spans="2:23" ht="15" customHeight="1">
      <c r="B35" s="200"/>
      <c r="C35" s="200"/>
      <c r="D35" s="200"/>
      <c r="F35" s="147"/>
      <c r="G35" s="147"/>
      <c r="H35" s="272"/>
      <c r="I35" s="272"/>
      <c r="J35" s="272"/>
      <c r="K35" s="272"/>
      <c r="L35" s="272"/>
      <c r="M35" s="272"/>
      <c r="N35" s="272"/>
      <c r="O35" s="272"/>
      <c r="P35" s="272"/>
      <c r="Q35" s="272"/>
      <c r="R35" s="272"/>
      <c r="S35" s="272"/>
      <c r="T35" s="272"/>
      <c r="U35" s="272"/>
      <c r="V35" s="272"/>
      <c r="W35" s="272"/>
    </row>
    <row r="36" spans="2:23" ht="15" customHeight="1">
      <c r="B36" s="200"/>
      <c r="C36" s="200"/>
      <c r="D36" s="200"/>
      <c r="F36" s="147"/>
      <c r="G36" s="147"/>
      <c r="H36" s="272"/>
      <c r="I36" s="272"/>
      <c r="J36" s="272"/>
      <c r="K36" s="272"/>
      <c r="L36" s="272"/>
      <c r="M36" s="272"/>
      <c r="N36" s="272"/>
      <c r="O36" s="272"/>
      <c r="P36" s="272"/>
      <c r="Q36" s="272"/>
      <c r="R36" s="272"/>
      <c r="S36" s="272"/>
      <c r="T36" s="272"/>
      <c r="U36" s="272"/>
      <c r="V36" s="272"/>
      <c r="W36" s="272"/>
    </row>
    <row r="37" spans="2:23" ht="15" customHeight="1">
      <c r="B37" s="200"/>
      <c r="C37" s="200"/>
      <c r="D37" s="200"/>
      <c r="F37" s="147"/>
      <c r="G37" s="147"/>
      <c r="H37" s="272"/>
      <c r="I37" s="272"/>
      <c r="J37" s="272"/>
      <c r="K37" s="272"/>
      <c r="L37" s="272"/>
      <c r="M37" s="272"/>
      <c r="N37" s="272"/>
      <c r="O37" s="272"/>
      <c r="P37" s="272"/>
      <c r="Q37" s="272"/>
      <c r="R37" s="272"/>
      <c r="S37" s="272"/>
      <c r="T37" s="272"/>
      <c r="U37" s="272"/>
      <c r="V37" s="272"/>
      <c r="W37" s="272"/>
    </row>
    <row r="38" spans="6:23" ht="15" customHeight="1">
      <c r="F38" s="147" t="s">
        <v>170</v>
      </c>
      <c r="G38" s="147"/>
      <c r="H38" s="272"/>
      <c r="I38" s="272"/>
      <c r="J38" s="272"/>
      <c r="K38" s="272"/>
      <c r="L38" s="272"/>
      <c r="M38" s="272"/>
      <c r="N38" s="272"/>
      <c r="O38" s="272"/>
      <c r="P38" s="272"/>
      <c r="Q38" s="272"/>
      <c r="R38" s="272"/>
      <c r="S38" s="272"/>
      <c r="T38" s="272"/>
      <c r="U38" s="272"/>
      <c r="V38" s="272"/>
      <c r="W38" s="272"/>
    </row>
    <row r="39" spans="6:23" ht="15" customHeight="1">
      <c r="F39" s="147"/>
      <c r="G39" s="147"/>
      <c r="H39" s="272"/>
      <c r="I39" s="272"/>
      <c r="J39" s="272"/>
      <c r="K39" s="272"/>
      <c r="L39" s="272"/>
      <c r="M39" s="272"/>
      <c r="N39" s="272"/>
      <c r="O39" s="272"/>
      <c r="P39" s="272"/>
      <c r="Q39" s="272"/>
      <c r="R39" s="272"/>
      <c r="S39" s="272"/>
      <c r="T39" s="272"/>
      <c r="U39" s="272"/>
      <c r="V39" s="272"/>
      <c r="W39" s="272"/>
    </row>
    <row r="40" spans="6:23" ht="15" customHeight="1">
      <c r="F40" s="147"/>
      <c r="G40" s="147"/>
      <c r="H40" s="272"/>
      <c r="I40" s="272"/>
      <c r="J40" s="272"/>
      <c r="K40" s="272"/>
      <c r="L40" s="272"/>
      <c r="M40" s="272"/>
      <c r="N40" s="272"/>
      <c r="O40" s="272"/>
      <c r="P40" s="272"/>
      <c r="Q40" s="272"/>
      <c r="R40" s="272"/>
      <c r="S40" s="272"/>
      <c r="T40" s="272"/>
      <c r="U40" s="272"/>
      <c r="V40" s="272"/>
      <c r="W40" s="272"/>
    </row>
    <row r="41" spans="6:23" ht="15" customHeight="1">
      <c r="F41" s="147"/>
      <c r="G41" s="147"/>
      <c r="H41" s="272"/>
      <c r="I41" s="272"/>
      <c r="J41" s="272"/>
      <c r="K41" s="272"/>
      <c r="L41" s="272"/>
      <c r="M41" s="272"/>
      <c r="N41" s="272"/>
      <c r="O41" s="272"/>
      <c r="P41" s="272"/>
      <c r="Q41" s="272"/>
      <c r="R41" s="272"/>
      <c r="S41" s="272"/>
      <c r="T41" s="272"/>
      <c r="U41" s="272"/>
      <c r="V41" s="272"/>
      <c r="W41" s="272"/>
    </row>
    <row r="42" spans="6:23" ht="15" customHeight="1">
      <c r="F42" s="147"/>
      <c r="G42" s="147"/>
      <c r="H42" s="272"/>
      <c r="I42" s="272"/>
      <c r="J42" s="272"/>
      <c r="K42" s="272"/>
      <c r="L42" s="272"/>
      <c r="M42" s="272"/>
      <c r="N42" s="272"/>
      <c r="O42" s="272"/>
      <c r="P42" s="272"/>
      <c r="Q42" s="272"/>
      <c r="R42" s="272"/>
      <c r="S42" s="272"/>
      <c r="T42" s="272"/>
      <c r="U42" s="272"/>
      <c r="V42" s="272"/>
      <c r="W42" s="272"/>
    </row>
    <row r="43" spans="6:23" ht="15" customHeight="1">
      <c r="F43" s="147"/>
      <c r="G43" s="147"/>
      <c r="H43" s="272"/>
      <c r="I43" s="272"/>
      <c r="J43" s="272"/>
      <c r="K43" s="272"/>
      <c r="L43" s="272"/>
      <c r="M43" s="272"/>
      <c r="N43" s="272"/>
      <c r="O43" s="272"/>
      <c r="P43" s="272"/>
      <c r="Q43" s="272"/>
      <c r="R43" s="272"/>
      <c r="S43" s="272"/>
      <c r="T43" s="272"/>
      <c r="U43" s="272"/>
      <c r="V43" s="272"/>
      <c r="W43" s="272"/>
    </row>
    <row r="44" spans="6:23" ht="15" customHeight="1">
      <c r="F44" s="147"/>
      <c r="G44" s="147"/>
      <c r="H44" s="272"/>
      <c r="I44" s="272"/>
      <c r="J44" s="272"/>
      <c r="K44" s="272"/>
      <c r="L44" s="272"/>
      <c r="M44" s="272"/>
      <c r="N44" s="272"/>
      <c r="O44" s="272"/>
      <c r="P44" s="272"/>
      <c r="Q44" s="272"/>
      <c r="R44" s="272"/>
      <c r="S44" s="272"/>
      <c r="T44" s="272"/>
      <c r="U44" s="272"/>
      <c r="V44" s="272"/>
      <c r="W44" s="272"/>
    </row>
    <row r="45" spans="6:23" ht="15" customHeight="1">
      <c r="F45" s="147"/>
      <c r="G45" s="147"/>
      <c r="H45" s="272"/>
      <c r="I45" s="272"/>
      <c r="J45" s="272"/>
      <c r="K45" s="272"/>
      <c r="L45" s="272"/>
      <c r="M45" s="272"/>
      <c r="N45" s="272"/>
      <c r="O45" s="272"/>
      <c r="P45" s="272"/>
      <c r="Q45" s="272"/>
      <c r="R45" s="272"/>
      <c r="S45" s="272"/>
      <c r="T45" s="272"/>
      <c r="U45" s="272"/>
      <c r="V45" s="272"/>
      <c r="W45" s="272"/>
    </row>
    <row r="46" spans="6:23" ht="15" customHeight="1">
      <c r="F46" s="147"/>
      <c r="G46" s="147"/>
      <c r="H46" s="272"/>
      <c r="I46" s="272"/>
      <c r="J46" s="272"/>
      <c r="K46" s="272"/>
      <c r="L46" s="272"/>
      <c r="M46" s="272"/>
      <c r="N46" s="272"/>
      <c r="O46" s="272"/>
      <c r="P46" s="272"/>
      <c r="Q46" s="272"/>
      <c r="R46" s="272"/>
      <c r="S46" s="272"/>
      <c r="T46" s="272"/>
      <c r="U46" s="272"/>
      <c r="V46" s="272"/>
      <c r="W46" s="272"/>
    </row>
    <row r="47" spans="6:23" ht="15" customHeight="1">
      <c r="F47" s="147"/>
      <c r="G47" s="147"/>
      <c r="H47" s="272"/>
      <c r="I47" s="272"/>
      <c r="J47" s="272"/>
      <c r="K47" s="272"/>
      <c r="L47" s="272"/>
      <c r="M47" s="272"/>
      <c r="N47" s="272"/>
      <c r="O47" s="272"/>
      <c r="P47" s="272"/>
      <c r="Q47" s="272"/>
      <c r="R47" s="272"/>
      <c r="S47" s="272"/>
      <c r="T47" s="272"/>
      <c r="U47" s="272"/>
      <c r="V47" s="272"/>
      <c r="W47" s="272"/>
    </row>
    <row r="48" spans="6:23" ht="15" customHeight="1">
      <c r="F48" s="147"/>
      <c r="G48" s="147"/>
      <c r="H48" s="272"/>
      <c r="I48" s="272"/>
      <c r="J48" s="272"/>
      <c r="K48" s="272"/>
      <c r="L48" s="272"/>
      <c r="M48" s="272"/>
      <c r="N48" s="272"/>
      <c r="O48" s="272"/>
      <c r="P48" s="272"/>
      <c r="Q48" s="272"/>
      <c r="R48" s="272"/>
      <c r="S48" s="272"/>
      <c r="T48" s="272"/>
      <c r="U48" s="272"/>
      <c r="V48" s="272"/>
      <c r="W48" s="272"/>
    </row>
    <row r="49" spans="6:23" s="7" customFormat="1" ht="15" customHeight="1">
      <c r="F49" s="147"/>
      <c r="G49" s="147"/>
      <c r="H49" s="272"/>
      <c r="I49" s="272"/>
      <c r="J49" s="272"/>
      <c r="K49" s="272"/>
      <c r="L49" s="272"/>
      <c r="M49" s="272"/>
      <c r="N49" s="272"/>
      <c r="O49" s="272"/>
      <c r="P49" s="272"/>
      <c r="Q49" s="272"/>
      <c r="R49" s="272"/>
      <c r="S49" s="272"/>
      <c r="T49" s="272"/>
      <c r="U49" s="272"/>
      <c r="V49" s="272"/>
      <c r="W49" s="272"/>
    </row>
    <row r="50" spans="6:23" s="7" customFormat="1" ht="15" customHeight="1">
      <c r="F50" s="147"/>
      <c r="G50" s="147"/>
      <c r="H50" s="272"/>
      <c r="I50" s="272"/>
      <c r="J50" s="272"/>
      <c r="K50" s="272"/>
      <c r="L50" s="272"/>
      <c r="M50" s="272"/>
      <c r="N50" s="272"/>
      <c r="O50" s="272"/>
      <c r="P50" s="272"/>
      <c r="Q50" s="272"/>
      <c r="R50" s="272"/>
      <c r="S50" s="272"/>
      <c r="T50" s="272"/>
      <c r="U50" s="272"/>
      <c r="V50" s="272"/>
      <c r="W50" s="272"/>
    </row>
    <row r="51" spans="6:23" s="7" customFormat="1" ht="15" customHeight="1">
      <c r="F51" s="147"/>
      <c r="G51" s="147"/>
      <c r="H51" s="272"/>
      <c r="I51" s="272"/>
      <c r="J51" s="272"/>
      <c r="K51" s="272"/>
      <c r="L51" s="272"/>
      <c r="M51" s="272"/>
      <c r="N51" s="272"/>
      <c r="O51" s="272"/>
      <c r="P51" s="272"/>
      <c r="Q51" s="272"/>
      <c r="R51" s="272"/>
      <c r="S51" s="272"/>
      <c r="T51" s="272"/>
      <c r="U51" s="272"/>
      <c r="V51" s="272"/>
      <c r="W51" s="272"/>
    </row>
    <row r="52" spans="6:23" s="7" customFormat="1" ht="15" customHeight="1">
      <c r="F52" s="147"/>
      <c r="G52" s="147"/>
      <c r="H52" s="272"/>
      <c r="I52" s="272"/>
      <c r="J52" s="272"/>
      <c r="K52" s="272"/>
      <c r="L52" s="272"/>
      <c r="M52" s="272"/>
      <c r="N52" s="272"/>
      <c r="O52" s="272"/>
      <c r="P52" s="272"/>
      <c r="Q52" s="272"/>
      <c r="R52" s="272"/>
      <c r="S52" s="272"/>
      <c r="T52" s="272"/>
      <c r="U52" s="272"/>
      <c r="V52" s="272"/>
      <c r="W52" s="272"/>
    </row>
    <row r="53" spans="6:23" s="7" customFormat="1" ht="15" customHeight="1">
      <c r="F53" s="147"/>
      <c r="G53" s="147"/>
      <c r="H53" s="272"/>
      <c r="I53" s="272"/>
      <c r="J53" s="272"/>
      <c r="K53" s="272"/>
      <c r="L53" s="272"/>
      <c r="M53" s="272"/>
      <c r="N53" s="272"/>
      <c r="O53" s="272"/>
      <c r="P53" s="272"/>
      <c r="Q53" s="272"/>
      <c r="R53" s="272"/>
      <c r="S53" s="272"/>
      <c r="T53" s="272"/>
      <c r="U53" s="272"/>
      <c r="V53" s="272"/>
      <c r="W53" s="272"/>
    </row>
    <row r="54" spans="6:23" s="7" customFormat="1" ht="15" customHeight="1">
      <c r="F54" s="147"/>
      <c r="G54" s="147"/>
      <c r="H54" s="272"/>
      <c r="I54" s="272"/>
      <c r="J54" s="272"/>
      <c r="K54" s="272"/>
      <c r="L54" s="272"/>
      <c r="M54" s="272"/>
      <c r="N54" s="272"/>
      <c r="O54" s="272"/>
      <c r="P54" s="272"/>
      <c r="Q54" s="272"/>
      <c r="R54" s="272"/>
      <c r="S54" s="272"/>
      <c r="T54" s="272"/>
      <c r="U54" s="272"/>
      <c r="V54" s="272"/>
      <c r="W54" s="272"/>
    </row>
    <row r="55" spans="6:23" s="7" customFormat="1" ht="15" customHeight="1">
      <c r="F55" s="147"/>
      <c r="G55" s="147"/>
      <c r="H55" s="272"/>
      <c r="I55" s="272"/>
      <c r="J55" s="272"/>
      <c r="K55" s="272"/>
      <c r="L55" s="272"/>
      <c r="M55" s="272"/>
      <c r="N55" s="272"/>
      <c r="O55" s="272"/>
      <c r="P55" s="272"/>
      <c r="Q55" s="272"/>
      <c r="R55" s="272"/>
      <c r="S55" s="272"/>
      <c r="T55" s="272"/>
      <c r="U55" s="272"/>
      <c r="V55" s="272"/>
      <c r="W55" s="272"/>
    </row>
    <row r="56" spans="6:23" s="7" customFormat="1" ht="15" customHeight="1">
      <c r="F56" s="147"/>
      <c r="G56" s="147"/>
      <c r="H56" s="272"/>
      <c r="I56" s="272"/>
      <c r="J56" s="272"/>
      <c r="K56" s="272"/>
      <c r="L56" s="272"/>
      <c r="M56" s="272"/>
      <c r="N56" s="272"/>
      <c r="O56" s="272"/>
      <c r="P56" s="272"/>
      <c r="Q56" s="272"/>
      <c r="R56" s="272"/>
      <c r="S56" s="272"/>
      <c r="T56" s="272"/>
      <c r="U56" s="272"/>
      <c r="V56" s="272"/>
      <c r="W56" s="272"/>
    </row>
    <row r="57" spans="6:23" s="7" customFormat="1" ht="15" customHeight="1">
      <c r="F57" s="147"/>
      <c r="G57" s="147"/>
      <c r="H57" s="272"/>
      <c r="I57" s="272"/>
      <c r="J57" s="272"/>
      <c r="K57" s="272"/>
      <c r="L57" s="272"/>
      <c r="M57" s="272"/>
      <c r="N57" s="272"/>
      <c r="O57" s="272"/>
      <c r="P57" s="272"/>
      <c r="Q57" s="272"/>
      <c r="R57" s="272"/>
      <c r="S57" s="272"/>
      <c r="T57" s="272"/>
      <c r="U57" s="272"/>
      <c r="V57" s="272"/>
      <c r="W57" s="272"/>
    </row>
    <row r="58" spans="6:23" s="7" customFormat="1" ht="15" customHeight="1">
      <c r="F58" s="147"/>
      <c r="G58" s="147"/>
      <c r="H58" s="272"/>
      <c r="I58" s="272"/>
      <c r="J58" s="272"/>
      <c r="K58" s="272"/>
      <c r="L58" s="272"/>
      <c r="M58" s="272"/>
      <c r="N58" s="272"/>
      <c r="O58" s="272"/>
      <c r="P58" s="272"/>
      <c r="Q58" s="272"/>
      <c r="R58" s="272"/>
      <c r="S58" s="272"/>
      <c r="T58" s="272"/>
      <c r="U58" s="272"/>
      <c r="V58" s="272"/>
      <c r="W58" s="272"/>
    </row>
    <row r="59" spans="6:23" s="7" customFormat="1" ht="15" customHeight="1">
      <c r="F59" s="147"/>
      <c r="G59" s="147"/>
      <c r="H59" s="272"/>
      <c r="I59" s="272"/>
      <c r="J59" s="272"/>
      <c r="K59" s="272"/>
      <c r="L59" s="272"/>
      <c r="M59" s="272"/>
      <c r="N59" s="272"/>
      <c r="O59" s="272"/>
      <c r="P59" s="272"/>
      <c r="Q59" s="272"/>
      <c r="R59" s="272"/>
      <c r="S59" s="272"/>
      <c r="T59" s="272"/>
      <c r="U59" s="272"/>
      <c r="V59" s="272"/>
      <c r="W59" s="272"/>
    </row>
    <row r="60" spans="6:23" s="7" customFormat="1" ht="15" customHeight="1">
      <c r="F60" s="147"/>
      <c r="G60" s="147"/>
      <c r="H60" s="272"/>
      <c r="I60" s="272"/>
      <c r="J60" s="272"/>
      <c r="K60" s="272"/>
      <c r="L60" s="272"/>
      <c r="M60" s="272"/>
      <c r="N60" s="272"/>
      <c r="O60" s="272"/>
      <c r="P60" s="272"/>
      <c r="Q60" s="272"/>
      <c r="R60" s="272"/>
      <c r="S60" s="272"/>
      <c r="T60" s="272"/>
      <c r="U60" s="272"/>
      <c r="V60" s="272"/>
      <c r="W60" s="272"/>
    </row>
    <row r="61" spans="6:23" s="7" customFormat="1" ht="15" customHeight="1">
      <c r="F61" s="147"/>
      <c r="G61" s="147"/>
      <c r="H61" s="272"/>
      <c r="I61" s="272"/>
      <c r="J61" s="272"/>
      <c r="K61" s="272"/>
      <c r="L61" s="272"/>
      <c r="M61" s="272"/>
      <c r="N61" s="272"/>
      <c r="O61" s="272"/>
      <c r="P61" s="272"/>
      <c r="Q61" s="272"/>
      <c r="R61" s="272"/>
      <c r="S61" s="272"/>
      <c r="T61" s="272"/>
      <c r="U61" s="272"/>
      <c r="V61" s="272"/>
      <c r="W61" s="272"/>
    </row>
    <row r="62" spans="6:23" s="7" customFormat="1" ht="15" customHeight="1">
      <c r="F62" s="147"/>
      <c r="G62" s="147"/>
      <c r="H62" s="272"/>
      <c r="I62" s="272"/>
      <c r="J62" s="272"/>
      <c r="K62" s="272"/>
      <c r="L62" s="272"/>
      <c r="M62" s="272"/>
      <c r="N62" s="272"/>
      <c r="O62" s="272"/>
      <c r="P62" s="272"/>
      <c r="Q62" s="272"/>
      <c r="R62" s="272"/>
      <c r="S62" s="272"/>
      <c r="T62" s="272"/>
      <c r="U62" s="272"/>
      <c r="V62" s="272"/>
      <c r="W62" s="272"/>
    </row>
    <row r="63" spans="6:23" s="7" customFormat="1" ht="15" customHeight="1">
      <c r="F63" s="147"/>
      <c r="G63" s="147"/>
      <c r="H63" s="272"/>
      <c r="I63" s="272"/>
      <c r="J63" s="272"/>
      <c r="K63" s="272"/>
      <c r="L63" s="272"/>
      <c r="M63" s="272"/>
      <c r="N63" s="272"/>
      <c r="O63" s="272"/>
      <c r="P63" s="272"/>
      <c r="Q63" s="272"/>
      <c r="R63" s="272"/>
      <c r="S63" s="272"/>
      <c r="T63" s="272"/>
      <c r="U63" s="272"/>
      <c r="V63" s="272"/>
      <c r="W63" s="272"/>
    </row>
    <row r="64" spans="6:23" s="7" customFormat="1" ht="15" customHeight="1">
      <c r="F64" s="147"/>
      <c r="G64" s="147"/>
      <c r="H64" s="272"/>
      <c r="I64" s="272"/>
      <c r="J64" s="272"/>
      <c r="K64" s="272"/>
      <c r="L64" s="272"/>
      <c r="M64" s="272"/>
      <c r="N64" s="272"/>
      <c r="O64" s="272"/>
      <c r="P64" s="272"/>
      <c r="Q64" s="272"/>
      <c r="R64" s="272"/>
      <c r="S64" s="272"/>
      <c r="T64" s="272"/>
      <c r="U64" s="272"/>
      <c r="V64" s="272"/>
      <c r="W64" s="272"/>
    </row>
    <row r="65" spans="6:23" s="7" customFormat="1" ht="15" customHeight="1">
      <c r="F65" s="147"/>
      <c r="G65" s="147"/>
      <c r="H65" s="272"/>
      <c r="I65" s="272"/>
      <c r="J65" s="272"/>
      <c r="K65" s="272"/>
      <c r="L65" s="272"/>
      <c r="M65" s="272"/>
      <c r="N65" s="272"/>
      <c r="O65" s="272"/>
      <c r="P65" s="272"/>
      <c r="Q65" s="272"/>
      <c r="R65" s="272"/>
      <c r="S65" s="272"/>
      <c r="T65" s="272"/>
      <c r="U65" s="272"/>
      <c r="V65" s="272"/>
      <c r="W65" s="272"/>
    </row>
    <row r="66" spans="6:23" s="7" customFormat="1" ht="15" customHeight="1">
      <c r="F66" s="147"/>
      <c r="G66" s="147"/>
      <c r="H66" s="272"/>
      <c r="I66" s="272"/>
      <c r="J66" s="272"/>
      <c r="K66" s="272"/>
      <c r="L66" s="272"/>
      <c r="M66" s="272"/>
      <c r="N66" s="272"/>
      <c r="O66" s="272"/>
      <c r="P66" s="272"/>
      <c r="Q66" s="272"/>
      <c r="R66" s="272"/>
      <c r="S66" s="272"/>
      <c r="T66" s="272"/>
      <c r="U66" s="272"/>
      <c r="V66" s="272"/>
      <c r="W66" s="272"/>
    </row>
    <row r="67" spans="6:23" s="7" customFormat="1" ht="15" customHeight="1">
      <c r="F67" s="147"/>
      <c r="G67" s="147"/>
      <c r="H67" s="272"/>
      <c r="I67" s="272"/>
      <c r="J67" s="272"/>
      <c r="K67" s="272"/>
      <c r="L67" s="272"/>
      <c r="M67" s="272"/>
      <c r="N67" s="272"/>
      <c r="O67" s="272"/>
      <c r="P67" s="272"/>
      <c r="Q67" s="272"/>
      <c r="R67" s="272"/>
      <c r="S67" s="272"/>
      <c r="T67" s="272"/>
      <c r="U67" s="272"/>
      <c r="V67" s="272"/>
      <c r="W67" s="272"/>
    </row>
    <row r="68" spans="6:23" s="7" customFormat="1" ht="15" customHeight="1">
      <c r="F68" s="147"/>
      <c r="G68" s="147"/>
      <c r="H68" s="272"/>
      <c r="I68" s="272"/>
      <c r="J68" s="272"/>
      <c r="K68" s="272"/>
      <c r="L68" s="272"/>
      <c r="M68" s="272"/>
      <c r="N68" s="272"/>
      <c r="O68" s="272"/>
      <c r="P68" s="272"/>
      <c r="Q68" s="272"/>
      <c r="R68" s="272"/>
      <c r="S68" s="272"/>
      <c r="T68" s="272"/>
      <c r="U68" s="272"/>
      <c r="V68" s="272"/>
      <c r="W68" s="272"/>
    </row>
    <row r="69" spans="6:23" s="7" customFormat="1" ht="15" customHeight="1">
      <c r="F69" s="147"/>
      <c r="G69" s="147"/>
      <c r="H69" s="272"/>
      <c r="I69" s="272"/>
      <c r="J69" s="272"/>
      <c r="K69" s="272"/>
      <c r="L69" s="272"/>
      <c r="M69" s="272"/>
      <c r="N69" s="272"/>
      <c r="O69" s="272"/>
      <c r="P69" s="272"/>
      <c r="Q69" s="272"/>
      <c r="R69" s="272"/>
      <c r="S69" s="272"/>
      <c r="T69" s="272"/>
      <c r="U69" s="272"/>
      <c r="V69" s="272"/>
      <c r="W69" s="272"/>
    </row>
    <row r="70" spans="6:23" s="7" customFormat="1" ht="15" customHeight="1">
      <c r="F70" s="147"/>
      <c r="G70" s="147"/>
      <c r="H70" s="272"/>
      <c r="I70" s="272"/>
      <c r="J70" s="272"/>
      <c r="K70" s="272"/>
      <c r="L70" s="272"/>
      <c r="M70" s="272"/>
      <c r="N70" s="272"/>
      <c r="O70" s="272"/>
      <c r="P70" s="272"/>
      <c r="Q70" s="272"/>
      <c r="R70" s="272"/>
      <c r="S70" s="272"/>
      <c r="T70" s="272"/>
      <c r="U70" s="272"/>
      <c r="V70" s="272"/>
      <c r="W70" s="272"/>
    </row>
    <row r="71" spans="6:23" s="7" customFormat="1" ht="15" customHeight="1">
      <c r="F71" s="147"/>
      <c r="G71" s="147"/>
      <c r="H71" s="272"/>
      <c r="I71" s="272"/>
      <c r="J71" s="272"/>
      <c r="K71" s="272"/>
      <c r="L71" s="272"/>
      <c r="M71" s="272"/>
      <c r="N71" s="272"/>
      <c r="O71" s="272"/>
      <c r="P71" s="272"/>
      <c r="Q71" s="272"/>
      <c r="R71" s="272"/>
      <c r="S71" s="272"/>
      <c r="T71" s="272"/>
      <c r="U71" s="272"/>
      <c r="V71" s="272"/>
      <c r="W71" s="272"/>
    </row>
    <row r="72" spans="6:23" s="7" customFormat="1" ht="15" customHeight="1">
      <c r="F72" s="147"/>
      <c r="G72" s="147"/>
      <c r="H72" s="272"/>
      <c r="I72" s="272"/>
      <c r="J72" s="272"/>
      <c r="K72" s="272"/>
      <c r="L72" s="272"/>
      <c r="M72" s="272"/>
      <c r="N72" s="272"/>
      <c r="O72" s="272"/>
      <c r="P72" s="272"/>
      <c r="Q72" s="272"/>
      <c r="R72" s="272"/>
      <c r="S72" s="272"/>
      <c r="T72" s="272"/>
      <c r="U72" s="272"/>
      <c r="V72" s="272"/>
      <c r="W72" s="272"/>
    </row>
    <row r="73" spans="6:23" s="7" customFormat="1" ht="15" customHeight="1">
      <c r="F73" s="147"/>
      <c r="G73" s="147"/>
      <c r="H73" s="272"/>
      <c r="I73" s="272"/>
      <c r="J73" s="272"/>
      <c r="K73" s="272"/>
      <c r="L73" s="272"/>
      <c r="M73" s="272"/>
      <c r="N73" s="272"/>
      <c r="O73" s="272"/>
      <c r="P73" s="272"/>
      <c r="Q73" s="272"/>
      <c r="R73" s="272"/>
      <c r="S73" s="272"/>
      <c r="T73" s="272"/>
      <c r="U73" s="272"/>
      <c r="V73" s="272"/>
      <c r="W73" s="272"/>
    </row>
    <row r="74" spans="6:23" s="7" customFormat="1" ht="15" customHeight="1">
      <c r="F74" s="147"/>
      <c r="G74" s="147"/>
      <c r="H74" s="272"/>
      <c r="I74" s="272"/>
      <c r="J74" s="272"/>
      <c r="K74" s="272"/>
      <c r="L74" s="272"/>
      <c r="M74" s="272"/>
      <c r="N74" s="272"/>
      <c r="O74" s="272"/>
      <c r="P74" s="272"/>
      <c r="Q74" s="272"/>
      <c r="R74" s="272"/>
      <c r="S74" s="272"/>
      <c r="T74" s="272"/>
      <c r="U74" s="272"/>
      <c r="V74" s="272"/>
      <c r="W74" s="272"/>
    </row>
    <row r="75" spans="6:23" s="7" customFormat="1" ht="15" customHeight="1">
      <c r="F75" s="147"/>
      <c r="G75" s="147"/>
      <c r="H75" s="272"/>
      <c r="I75" s="272"/>
      <c r="J75" s="272"/>
      <c r="K75" s="272"/>
      <c r="L75" s="272"/>
      <c r="M75" s="272"/>
      <c r="N75" s="272"/>
      <c r="O75" s="272"/>
      <c r="P75" s="272"/>
      <c r="Q75" s="272"/>
      <c r="R75" s="272"/>
      <c r="S75" s="272"/>
      <c r="T75" s="272"/>
      <c r="U75" s="272"/>
      <c r="V75" s="272"/>
      <c r="W75" s="272"/>
    </row>
    <row r="76" spans="6:23" s="7" customFormat="1" ht="15" customHeight="1">
      <c r="F76" s="147"/>
      <c r="G76" s="147"/>
      <c r="H76" s="272"/>
      <c r="I76" s="272"/>
      <c r="J76" s="272"/>
      <c r="K76" s="272"/>
      <c r="L76" s="272"/>
      <c r="M76" s="272"/>
      <c r="N76" s="272"/>
      <c r="O76" s="272"/>
      <c r="P76" s="272"/>
      <c r="Q76" s="272"/>
      <c r="R76" s="272"/>
      <c r="S76" s="272"/>
      <c r="T76" s="272"/>
      <c r="U76" s="272"/>
      <c r="V76" s="272"/>
      <c r="W76" s="272"/>
    </row>
    <row r="77" spans="6:23" s="7" customFormat="1" ht="15" customHeight="1">
      <c r="F77" s="147"/>
      <c r="G77" s="147"/>
      <c r="H77" s="272"/>
      <c r="I77" s="272"/>
      <c r="J77" s="272"/>
      <c r="K77" s="272"/>
      <c r="L77" s="272"/>
      <c r="M77" s="272"/>
      <c r="N77" s="272"/>
      <c r="O77" s="272"/>
      <c r="P77" s="272"/>
      <c r="Q77" s="272"/>
      <c r="R77" s="272"/>
      <c r="S77" s="272"/>
      <c r="T77" s="272"/>
      <c r="U77" s="272"/>
      <c r="V77" s="272"/>
      <c r="W77" s="272"/>
    </row>
    <row r="78" spans="6:23" s="7" customFormat="1" ht="15" customHeight="1">
      <c r="F78" s="147"/>
      <c r="G78" s="147"/>
      <c r="H78" s="272"/>
      <c r="I78" s="272"/>
      <c r="J78" s="272"/>
      <c r="K78" s="272"/>
      <c r="L78" s="272"/>
      <c r="M78" s="272"/>
      <c r="N78" s="272"/>
      <c r="O78" s="272"/>
      <c r="P78" s="272"/>
      <c r="Q78" s="272"/>
      <c r="R78" s="272"/>
      <c r="S78" s="272"/>
      <c r="T78" s="272"/>
      <c r="U78" s="272"/>
      <c r="V78" s="272"/>
      <c r="W78" s="272"/>
    </row>
    <row r="79" spans="6:23" s="7" customFormat="1" ht="15" customHeight="1">
      <c r="F79" s="147"/>
      <c r="G79" s="147"/>
      <c r="H79" s="272"/>
      <c r="I79" s="272"/>
      <c r="J79" s="272"/>
      <c r="K79" s="272"/>
      <c r="L79" s="272"/>
      <c r="M79" s="272"/>
      <c r="N79" s="272"/>
      <c r="O79" s="272"/>
      <c r="P79" s="272"/>
      <c r="Q79" s="272"/>
      <c r="R79" s="272"/>
      <c r="S79" s="272"/>
      <c r="T79" s="272"/>
      <c r="U79" s="272"/>
      <c r="V79" s="272"/>
      <c r="W79" s="272"/>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V79"/>
  <sheetViews>
    <sheetView zoomScalePageLayoutView="0" workbookViewId="0" topLeftCell="A1">
      <selection activeCell="A1" sqref="A1:D1"/>
    </sheetView>
  </sheetViews>
  <sheetFormatPr defaultColWidth="15.7109375" defaultRowHeight="15" customHeight="1"/>
  <cols>
    <col min="1" max="1" width="45.7109375" style="7" customWidth="1"/>
    <col min="2" max="2" width="19.00390625" style="212" customWidth="1"/>
    <col min="3" max="3" width="18.421875" style="212" customWidth="1"/>
    <col min="4" max="4" width="18.140625" style="212" customWidth="1"/>
    <col min="5" max="5" width="19.421875" style="73" customWidth="1"/>
    <col min="6" max="6" width="20.7109375" style="73" customWidth="1"/>
    <col min="7" max="7" width="15.7109375" style="73" customWidth="1"/>
    <col min="8" max="16384" width="15.7109375" style="7" customWidth="1"/>
  </cols>
  <sheetData>
    <row r="1" spans="1:7" s="176" customFormat="1" ht="30" customHeight="1">
      <c r="A1" s="258" t="s">
        <v>0</v>
      </c>
      <c r="B1" s="259"/>
      <c r="C1" s="259"/>
      <c r="D1" s="259"/>
      <c r="E1" s="260"/>
      <c r="F1" s="261"/>
      <c r="G1" s="262"/>
    </row>
    <row r="2" spans="1:6" ht="15" customHeight="1">
      <c r="A2" s="84"/>
      <c r="B2" s="263"/>
      <c r="C2" s="263"/>
      <c r="D2" s="263"/>
      <c r="E2" s="263"/>
      <c r="F2" s="129"/>
    </row>
    <row r="3" spans="1:7" s="82" customFormat="1" ht="15" customHeight="1">
      <c r="A3" s="264" t="s">
        <v>198</v>
      </c>
      <c r="B3" s="265"/>
      <c r="C3" s="265"/>
      <c r="D3" s="265"/>
      <c r="E3" s="266"/>
      <c r="F3" s="267"/>
      <c r="G3" s="127"/>
    </row>
    <row r="4" spans="1:7" s="82" customFormat="1" ht="15" customHeight="1">
      <c r="A4" s="264" t="s">
        <v>199</v>
      </c>
      <c r="B4" s="265"/>
      <c r="C4" s="265"/>
      <c r="D4" s="265"/>
      <c r="E4" s="266"/>
      <c r="F4" s="267"/>
      <c r="G4" s="127"/>
    </row>
    <row r="5" spans="1:7" s="82" customFormat="1" ht="15" customHeight="1">
      <c r="A5" s="48" t="s">
        <v>156</v>
      </c>
      <c r="B5" s="265"/>
      <c r="C5" s="265"/>
      <c r="D5" s="265"/>
      <c r="E5" s="266"/>
      <c r="F5" s="267"/>
      <c r="G5" s="127"/>
    </row>
    <row r="6" spans="1:6" ht="15" customHeight="1">
      <c r="A6" s="268"/>
      <c r="E6" s="129"/>
      <c r="F6" s="129"/>
    </row>
    <row r="7" spans="1:6" ht="30" customHeight="1">
      <c r="A7" s="95"/>
      <c r="B7" s="185" t="s">
        <v>71</v>
      </c>
      <c r="C7" s="185" t="s">
        <v>72</v>
      </c>
      <c r="D7" s="185" t="s">
        <v>73</v>
      </c>
      <c r="E7" s="185" t="s">
        <v>74</v>
      </c>
      <c r="F7" s="186" t="s">
        <v>75</v>
      </c>
    </row>
    <row r="8" spans="1:6" ht="30" customHeight="1">
      <c r="A8" s="269" t="s">
        <v>200</v>
      </c>
      <c r="B8" s="270"/>
      <c r="C8" s="270"/>
      <c r="D8" s="270"/>
      <c r="F8" s="271"/>
    </row>
    <row r="9" spans="1:21" ht="15" customHeight="1">
      <c r="A9" s="7" t="s">
        <v>201</v>
      </c>
      <c r="B9" s="191">
        <f>'[1]Loss Expenses Paid YTD-16'!K27</f>
        <v>92657</v>
      </c>
      <c r="C9" s="191">
        <f>'[1]Loss Expenses Paid YTD-16'!K21</f>
        <v>218800</v>
      </c>
      <c r="D9" s="191">
        <f>'[1]Loss Expenses Paid YTD-16'!K15</f>
        <v>25339</v>
      </c>
      <c r="E9" s="199">
        <f>'[1]Loss Expenses Paid YTD-16'!K9</f>
        <v>0</v>
      </c>
      <c r="F9" s="191">
        <f>SUM(B9:E9)</f>
        <v>336796</v>
      </c>
      <c r="G9" s="147"/>
      <c r="H9" s="272"/>
      <c r="I9" s="272"/>
      <c r="J9" s="272"/>
      <c r="K9" s="272"/>
      <c r="L9" s="272"/>
      <c r="M9" s="272"/>
      <c r="N9" s="272"/>
      <c r="O9" s="272"/>
      <c r="P9" s="272"/>
      <c r="Q9" s="272"/>
      <c r="R9" s="272"/>
      <c r="S9" s="272"/>
      <c r="T9" s="272"/>
      <c r="U9" s="272"/>
    </row>
    <row r="10" spans="1:21" s="198" customFormat="1" ht="15" customHeight="1">
      <c r="A10" s="198" t="s">
        <v>202</v>
      </c>
      <c r="B10" s="273">
        <f>'[1]Loss Expenses Paid YTD-16'!K28</f>
        <v>18436</v>
      </c>
      <c r="C10" s="273">
        <f>'[1]Loss Expenses Paid YTD-16'!K22</f>
        <v>118903</v>
      </c>
      <c r="D10" s="273">
        <f>'[1]Loss Expenses Paid YTD-16'!K16</f>
        <v>28754</v>
      </c>
      <c r="E10" s="199">
        <f>'[1]Loss Expenses Paid YTD-16'!K10</f>
        <v>0</v>
      </c>
      <c r="F10" s="213">
        <f>SUM(B10:E10)</f>
        <v>166093</v>
      </c>
      <c r="G10" s="147"/>
      <c r="H10" s="274"/>
      <c r="I10" s="274"/>
      <c r="J10" s="274"/>
      <c r="K10" s="274"/>
      <c r="L10" s="274"/>
      <c r="M10" s="274"/>
      <c r="N10" s="274"/>
      <c r="O10" s="274"/>
      <c r="P10" s="274"/>
      <c r="Q10" s="274"/>
      <c r="R10" s="274"/>
      <c r="S10" s="274"/>
      <c r="T10" s="274"/>
      <c r="U10" s="274"/>
    </row>
    <row r="11" spans="1:21" s="198" customFormat="1" ht="15" customHeight="1">
      <c r="A11" s="198" t="s">
        <v>203</v>
      </c>
      <c r="B11" s="199">
        <f>'[1]Loss Expenses Paid YTD-16'!K29</f>
        <v>0</v>
      </c>
      <c r="C11" s="199">
        <f>'[1]Loss Expenses Paid YTD-16'!K23</f>
        <v>0</v>
      </c>
      <c r="D11" s="199">
        <f>'[1]Loss Expenses Paid YTD-16'!K17</f>
        <v>0</v>
      </c>
      <c r="E11" s="199">
        <f>'[1]Loss Expenses Paid YTD-16'!K11</f>
        <v>0</v>
      </c>
      <c r="F11" s="199">
        <f>SUM(B11:E11)</f>
        <v>0</v>
      </c>
      <c r="G11" s="147"/>
      <c r="H11" s="274"/>
      <c r="I11" s="274"/>
      <c r="J11" s="274"/>
      <c r="K11" s="274"/>
      <c r="L11" s="274"/>
      <c r="M11" s="274"/>
      <c r="N11" s="274"/>
      <c r="O11" s="274"/>
      <c r="P11" s="274"/>
      <c r="Q11" s="274"/>
      <c r="R11" s="274"/>
      <c r="S11" s="274"/>
      <c r="T11" s="274"/>
      <c r="U11" s="274"/>
    </row>
    <row r="12" spans="1:21" s="198" customFormat="1" ht="15" customHeight="1" thickBot="1">
      <c r="A12" s="275" t="s">
        <v>163</v>
      </c>
      <c r="B12" s="203">
        <f>SUM(B9:B11)</f>
        <v>111093</v>
      </c>
      <c r="C12" s="203">
        <f>SUM(C9:C11)</f>
        <v>337703</v>
      </c>
      <c r="D12" s="203">
        <f>SUM(D9:D11)</f>
        <v>54093</v>
      </c>
      <c r="E12" s="278">
        <f>SUM(E9:E11)</f>
        <v>0</v>
      </c>
      <c r="F12" s="204">
        <f>SUM(F9:F11)</f>
        <v>502889</v>
      </c>
      <c r="G12" s="155"/>
      <c r="H12" s="274"/>
      <c r="I12" s="274"/>
      <c r="J12" s="274"/>
      <c r="K12" s="274"/>
      <c r="L12" s="274"/>
      <c r="M12" s="274"/>
      <c r="N12" s="274"/>
      <c r="O12" s="274"/>
      <c r="P12" s="274"/>
      <c r="Q12" s="274"/>
      <c r="R12" s="274"/>
      <c r="S12" s="274"/>
      <c r="T12" s="274"/>
      <c r="U12" s="274"/>
    </row>
    <row r="13" spans="2:21" s="198" customFormat="1" ht="15" customHeight="1" thickTop="1">
      <c r="B13" s="201"/>
      <c r="C13" s="201"/>
      <c r="D13" s="201"/>
      <c r="E13" s="147"/>
      <c r="F13" s="73"/>
      <c r="H13" s="274"/>
      <c r="I13" s="274"/>
      <c r="J13" s="274"/>
      <c r="K13" s="274"/>
      <c r="L13" s="274"/>
      <c r="M13" s="274"/>
      <c r="N13" s="274"/>
      <c r="O13" s="274"/>
      <c r="P13" s="274"/>
      <c r="Q13" s="274"/>
      <c r="R13" s="274"/>
      <c r="S13" s="274"/>
      <c r="T13" s="274"/>
      <c r="U13" s="274"/>
    </row>
    <row r="14" spans="1:21" s="198" customFormat="1" ht="30" customHeight="1">
      <c r="A14" s="277" t="s">
        <v>204</v>
      </c>
      <c r="B14" s="201"/>
      <c r="C14" s="201"/>
      <c r="D14" s="201"/>
      <c r="E14" s="147"/>
      <c r="F14" s="155"/>
      <c r="G14" s="147"/>
      <c r="H14" s="274"/>
      <c r="I14" s="274"/>
      <c r="J14" s="274"/>
      <c r="K14" s="274"/>
      <c r="L14" s="274"/>
      <c r="M14" s="274"/>
      <c r="N14" s="274"/>
      <c r="O14" s="274"/>
      <c r="P14" s="274"/>
      <c r="Q14" s="274"/>
      <c r="R14" s="274"/>
      <c r="S14" s="274"/>
      <c r="T14" s="274"/>
      <c r="U14" s="274"/>
    </row>
    <row r="15" spans="1:21" s="198" customFormat="1" ht="15" customHeight="1">
      <c r="A15" s="7" t="s">
        <v>201</v>
      </c>
      <c r="B15" s="213">
        <f>'[1]Unpaid Loss Expense Reserves-14'!B22</f>
        <v>123163</v>
      </c>
      <c r="C15" s="213">
        <f>'[1]Unpaid Loss Expense Reserves-14'!C22</f>
        <v>125957</v>
      </c>
      <c r="D15" s="199">
        <f>'[1]Unpaid Loss Expense Reserves-14'!D22</f>
        <v>0</v>
      </c>
      <c r="E15" s="199">
        <f>'[1]Unpaid Loss Expense Reserves-14'!E22</f>
        <v>0</v>
      </c>
      <c r="F15" s="213">
        <f>SUM(B15:E15)</f>
        <v>249120</v>
      </c>
      <c r="G15" s="147"/>
      <c r="H15" s="274"/>
      <c r="I15" s="274"/>
      <c r="J15" s="274"/>
      <c r="K15" s="274"/>
      <c r="L15" s="274"/>
      <c r="M15" s="274"/>
      <c r="N15" s="274"/>
      <c r="O15" s="274"/>
      <c r="P15" s="274"/>
      <c r="Q15" s="274"/>
      <c r="R15" s="274"/>
      <c r="S15" s="274"/>
      <c r="T15" s="274"/>
      <c r="U15" s="274"/>
    </row>
    <row r="16" spans="1:21" s="198" customFormat="1" ht="15" customHeight="1">
      <c r="A16" s="198" t="s">
        <v>202</v>
      </c>
      <c r="B16" s="213">
        <f>'[1]Unpaid Loss Expense Reserves-14'!B23</f>
        <v>1570</v>
      </c>
      <c r="C16" s="213">
        <f>'[1]Unpaid Loss Expense Reserves-14'!C23</f>
        <v>1340</v>
      </c>
      <c r="D16" s="199">
        <f>'[1]Unpaid Loss Expense Reserves-14'!D23</f>
        <v>0</v>
      </c>
      <c r="E16" s="199">
        <f>'[1]Unpaid Loss Expense Reserves-14'!E23</f>
        <v>0</v>
      </c>
      <c r="F16" s="213">
        <f>SUM(B16:E16)</f>
        <v>2910</v>
      </c>
      <c r="G16" s="147"/>
      <c r="H16" s="274"/>
      <c r="I16" s="274"/>
      <c r="J16" s="274"/>
      <c r="K16" s="274"/>
      <c r="L16" s="274"/>
      <c r="M16" s="274"/>
      <c r="N16" s="274"/>
      <c r="O16" s="274"/>
      <c r="P16" s="274"/>
      <c r="Q16" s="274"/>
      <c r="R16" s="274"/>
      <c r="S16" s="274"/>
      <c r="T16" s="274"/>
      <c r="U16" s="274"/>
    </row>
    <row r="17" spans="1:21" s="198" customFormat="1" ht="15" customHeight="1">
      <c r="A17" s="198" t="s">
        <v>203</v>
      </c>
      <c r="B17" s="199">
        <f>'[1]Unpaid Loss Expense Reserves-14'!B24</f>
        <v>0</v>
      </c>
      <c r="C17" s="199">
        <f>'[1]Unpaid Loss Expense Reserves-14'!C24</f>
        <v>0</v>
      </c>
      <c r="D17" s="199">
        <f>'[1]Unpaid Loss Expense Reserves-14'!D24</f>
        <v>0</v>
      </c>
      <c r="E17" s="199">
        <f>'[1]Unpaid Loss Expense Reserves-14'!E24</f>
        <v>0</v>
      </c>
      <c r="F17" s="199">
        <f>SUM(B17:E17)</f>
        <v>0</v>
      </c>
      <c r="G17" s="147"/>
      <c r="H17" s="274"/>
      <c r="I17" s="274"/>
      <c r="J17" s="274"/>
      <c r="K17" s="274"/>
      <c r="L17" s="274"/>
      <c r="M17" s="274"/>
      <c r="N17" s="274"/>
      <c r="O17" s="274"/>
      <c r="P17" s="274"/>
      <c r="Q17" s="274"/>
      <c r="R17" s="274"/>
      <c r="S17" s="274"/>
      <c r="T17" s="274"/>
      <c r="U17" s="274"/>
    </row>
    <row r="18" spans="1:21" s="198" customFormat="1" ht="15" customHeight="1" thickBot="1">
      <c r="A18" s="275" t="s">
        <v>163</v>
      </c>
      <c r="B18" s="203">
        <f>SUM(B15:B17)</f>
        <v>124733</v>
      </c>
      <c r="C18" s="203">
        <f>SUM(C15:C17)</f>
        <v>127297</v>
      </c>
      <c r="D18" s="278">
        <f>SUM(D15:D17)</f>
        <v>0</v>
      </c>
      <c r="E18" s="278">
        <f>SUM(E15:E17)</f>
        <v>0</v>
      </c>
      <c r="F18" s="204">
        <f>SUM(F15:F17)</f>
        <v>252030</v>
      </c>
      <c r="G18" s="155"/>
      <c r="H18" s="274"/>
      <c r="I18" s="274"/>
      <c r="J18" s="274"/>
      <c r="K18" s="274"/>
      <c r="L18" s="274"/>
      <c r="M18" s="274"/>
      <c r="N18" s="274"/>
      <c r="O18" s="274"/>
      <c r="P18" s="274"/>
      <c r="Q18" s="274"/>
      <c r="R18" s="274"/>
      <c r="S18" s="274"/>
      <c r="T18" s="274"/>
      <c r="U18" s="274"/>
    </row>
    <row r="19" spans="2:21" s="198" customFormat="1" ht="15" customHeight="1" thickTop="1">
      <c r="B19" s="201"/>
      <c r="C19" s="201"/>
      <c r="D19" s="201"/>
      <c r="E19" s="147"/>
      <c r="F19" s="73"/>
      <c r="G19" s="279"/>
      <c r="H19" s="274"/>
      <c r="I19" s="274"/>
      <c r="J19" s="274"/>
      <c r="K19" s="274"/>
      <c r="L19" s="274"/>
      <c r="M19" s="274"/>
      <c r="N19" s="274"/>
      <c r="O19" s="274"/>
      <c r="P19" s="274"/>
      <c r="Q19" s="274"/>
      <c r="R19" s="274"/>
      <c r="S19" s="274"/>
      <c r="T19" s="274"/>
      <c r="U19" s="274"/>
    </row>
    <row r="20" spans="1:21" s="198" customFormat="1" ht="30" customHeight="1">
      <c r="A20" s="277" t="s">
        <v>208</v>
      </c>
      <c r="B20" s="280"/>
      <c r="C20" s="280"/>
      <c r="D20" s="280"/>
      <c r="E20" s="281"/>
      <c r="F20" s="155"/>
      <c r="G20" s="147"/>
      <c r="H20" s="274"/>
      <c r="I20" s="274"/>
      <c r="J20" s="274"/>
      <c r="K20" s="274"/>
      <c r="L20" s="274"/>
      <c r="M20" s="274"/>
      <c r="N20" s="274"/>
      <c r="O20" s="274"/>
      <c r="P20" s="274"/>
      <c r="Q20" s="274"/>
      <c r="R20" s="274"/>
      <c r="S20" s="274"/>
      <c r="T20" s="274"/>
      <c r="U20" s="274"/>
    </row>
    <row r="21" spans="1:21" s="198" customFormat="1" ht="15" customHeight="1">
      <c r="A21" s="7" t="s">
        <v>201</v>
      </c>
      <c r="B21" s="155">
        <v>0</v>
      </c>
      <c r="C21" s="213">
        <v>112079</v>
      </c>
      <c r="D21" s="213">
        <v>43855</v>
      </c>
      <c r="E21" s="199">
        <v>0</v>
      </c>
      <c r="F21" s="213">
        <f>SUM(B21:E21)</f>
        <v>155934</v>
      </c>
      <c r="G21" s="147"/>
      <c r="H21" s="274"/>
      <c r="I21" s="274"/>
      <c r="J21" s="274"/>
      <c r="K21" s="274"/>
      <c r="L21" s="274"/>
      <c r="M21" s="274"/>
      <c r="N21" s="274"/>
      <c r="O21" s="274"/>
      <c r="P21" s="274"/>
      <c r="Q21" s="274"/>
      <c r="R21" s="274"/>
      <c r="S21" s="274"/>
      <c r="T21" s="274"/>
      <c r="U21" s="274"/>
    </row>
    <row r="22" spans="1:21" s="198" customFormat="1" ht="15" customHeight="1">
      <c r="A22" s="198" t="s">
        <v>206</v>
      </c>
      <c r="B22" s="155">
        <v>0</v>
      </c>
      <c r="C22" s="213">
        <v>32580</v>
      </c>
      <c r="D22" s="213">
        <v>39470</v>
      </c>
      <c r="E22" s="213">
        <v>28078</v>
      </c>
      <c r="F22" s="213">
        <f>SUM(B22:E22)</f>
        <v>100128</v>
      </c>
      <c r="G22" s="147"/>
      <c r="H22" s="274"/>
      <c r="I22" s="274"/>
      <c r="J22" s="274"/>
      <c r="K22" s="274"/>
      <c r="L22" s="274"/>
      <c r="M22" s="274"/>
      <c r="N22" s="274"/>
      <c r="O22" s="274"/>
      <c r="P22" s="274"/>
      <c r="Q22" s="274"/>
      <c r="R22" s="274"/>
      <c r="S22" s="274"/>
      <c r="T22" s="274"/>
      <c r="U22" s="274"/>
    </row>
    <row r="23" spans="1:21" s="198" customFormat="1" ht="15" customHeight="1">
      <c r="A23" s="198" t="s">
        <v>203</v>
      </c>
      <c r="B23" s="155">
        <v>0</v>
      </c>
      <c r="C23" s="155">
        <v>0</v>
      </c>
      <c r="D23" s="155">
        <v>0</v>
      </c>
      <c r="E23" s="155">
        <v>0</v>
      </c>
      <c r="F23" s="199">
        <f>SUM(B23:E23)</f>
        <v>0</v>
      </c>
      <c r="G23" s="147"/>
      <c r="H23" s="274"/>
      <c r="I23" s="274"/>
      <c r="J23" s="274"/>
      <c r="K23" s="274"/>
      <c r="L23" s="274"/>
      <c r="M23" s="274"/>
      <c r="N23" s="274"/>
      <c r="O23" s="274"/>
      <c r="P23" s="274"/>
      <c r="Q23" s="274"/>
      <c r="R23" s="274"/>
      <c r="S23" s="274"/>
      <c r="T23" s="274"/>
      <c r="U23" s="274"/>
    </row>
    <row r="24" spans="1:21" s="198" customFormat="1" ht="15" customHeight="1" thickBot="1">
      <c r="A24" s="275" t="s">
        <v>163</v>
      </c>
      <c r="B24" s="284">
        <f>SUM(B21:B23)</f>
        <v>0</v>
      </c>
      <c r="C24" s="203">
        <f>SUM(C21:C23)</f>
        <v>144659</v>
      </c>
      <c r="D24" s="203">
        <f>SUM(D21:D23)</f>
        <v>83325</v>
      </c>
      <c r="E24" s="203">
        <f>SUM(E21:E23)</f>
        <v>28078</v>
      </c>
      <c r="F24" s="204">
        <f>SUM(F21:F23)</f>
        <v>256062</v>
      </c>
      <c r="G24" s="155"/>
      <c r="H24" s="274"/>
      <c r="I24" s="274"/>
      <c r="J24" s="274"/>
      <c r="K24" s="274"/>
      <c r="L24" s="274"/>
      <c r="M24" s="274"/>
      <c r="N24" s="274"/>
      <c r="O24" s="274"/>
      <c r="P24" s="274"/>
      <c r="Q24" s="274"/>
      <c r="R24" s="274"/>
      <c r="S24" s="274"/>
      <c r="T24" s="274"/>
      <c r="U24" s="274"/>
    </row>
    <row r="25" spans="2:21" s="207" customFormat="1" ht="15" customHeight="1" thickTop="1">
      <c r="B25" s="280"/>
      <c r="C25" s="280"/>
      <c r="D25" s="280"/>
      <c r="E25" s="280"/>
      <c r="F25" s="280"/>
      <c r="G25" s="282"/>
      <c r="H25" s="283"/>
      <c r="I25" s="283"/>
      <c r="J25" s="283"/>
      <c r="K25" s="283"/>
      <c r="L25" s="283"/>
      <c r="M25" s="283"/>
      <c r="N25" s="283"/>
      <c r="O25" s="283"/>
      <c r="P25" s="283"/>
      <c r="Q25" s="283"/>
      <c r="R25" s="283"/>
      <c r="S25" s="283"/>
      <c r="T25" s="283"/>
      <c r="U25" s="283"/>
    </row>
    <row r="26" spans="1:21" s="198" customFormat="1" ht="30" customHeight="1">
      <c r="A26" s="277" t="s">
        <v>207</v>
      </c>
      <c r="B26" s="201"/>
      <c r="C26" s="201"/>
      <c r="D26" s="201"/>
      <c r="E26" s="201"/>
      <c r="F26" s="201"/>
      <c r="G26" s="147"/>
      <c r="H26" s="274"/>
      <c r="I26" s="274"/>
      <c r="J26" s="274"/>
      <c r="K26" s="274"/>
      <c r="L26" s="274"/>
      <c r="M26" s="274"/>
      <c r="N26" s="274"/>
      <c r="O26" s="274"/>
      <c r="P26" s="274"/>
      <c r="Q26" s="274"/>
      <c r="R26" s="274"/>
      <c r="S26" s="274"/>
      <c r="T26" s="274"/>
      <c r="U26" s="274"/>
    </row>
    <row r="27" spans="1:21" s="198" customFormat="1" ht="15" customHeight="1">
      <c r="A27" s="198" t="s">
        <v>201</v>
      </c>
      <c r="B27" s="213">
        <f aca="true" t="shared" si="0" ref="B27:E29">B9+B15-B21</f>
        <v>215820</v>
      </c>
      <c r="C27" s="213">
        <f t="shared" si="0"/>
        <v>232678</v>
      </c>
      <c r="D27" s="189">
        <f t="shared" si="0"/>
        <v>-18516</v>
      </c>
      <c r="E27" s="199">
        <f t="shared" si="0"/>
        <v>0</v>
      </c>
      <c r="F27" s="213">
        <f>SUM(B27:E27)</f>
        <v>429982</v>
      </c>
      <c r="G27" s="147"/>
      <c r="H27" s="274"/>
      <c r="I27" s="274"/>
      <c r="J27" s="274"/>
      <c r="K27" s="274"/>
      <c r="L27" s="274"/>
      <c r="M27" s="274"/>
      <c r="N27" s="274"/>
      <c r="O27" s="274"/>
      <c r="P27" s="274"/>
      <c r="Q27" s="274"/>
      <c r="R27" s="274"/>
      <c r="S27" s="274"/>
      <c r="T27" s="274"/>
      <c r="U27" s="274"/>
    </row>
    <row r="28" spans="1:21" s="198" customFormat="1" ht="15" customHeight="1">
      <c r="A28" s="198" t="s">
        <v>202</v>
      </c>
      <c r="B28" s="213">
        <f t="shared" si="0"/>
        <v>20006</v>
      </c>
      <c r="C28" s="213">
        <f t="shared" si="0"/>
        <v>87663</v>
      </c>
      <c r="D28" s="189">
        <f t="shared" si="0"/>
        <v>-10716</v>
      </c>
      <c r="E28" s="189">
        <f t="shared" si="0"/>
        <v>-28078</v>
      </c>
      <c r="F28" s="213">
        <f>SUM(B28:E28)</f>
        <v>68875</v>
      </c>
      <c r="G28" s="147"/>
      <c r="H28" s="274"/>
      <c r="I28" s="274"/>
      <c r="J28" s="274"/>
      <c r="K28" s="274"/>
      <c r="L28" s="274"/>
      <c r="M28" s="274"/>
      <c r="N28" s="274"/>
      <c r="O28" s="274"/>
      <c r="P28" s="274"/>
      <c r="Q28" s="274"/>
      <c r="R28" s="274"/>
      <c r="S28" s="274"/>
      <c r="T28" s="274"/>
      <c r="U28" s="274"/>
    </row>
    <row r="29" spans="1:21" s="198" customFormat="1" ht="15" customHeight="1">
      <c r="A29" s="198" t="s">
        <v>203</v>
      </c>
      <c r="B29" s="155">
        <f t="shared" si="0"/>
        <v>0</v>
      </c>
      <c r="C29" s="155">
        <f t="shared" si="0"/>
        <v>0</v>
      </c>
      <c r="D29" s="155">
        <f t="shared" si="0"/>
        <v>0</v>
      </c>
      <c r="E29" s="155">
        <f t="shared" si="0"/>
        <v>0</v>
      </c>
      <c r="F29" s="155">
        <f>SUM(B29:E29)</f>
        <v>0</v>
      </c>
      <c r="G29" s="147"/>
      <c r="H29" s="274"/>
      <c r="I29" s="274"/>
      <c r="J29" s="274"/>
      <c r="K29" s="274"/>
      <c r="L29" s="274"/>
      <c r="M29" s="274"/>
      <c r="N29" s="274"/>
      <c r="O29" s="274"/>
      <c r="P29" s="274"/>
      <c r="Q29" s="274"/>
      <c r="R29" s="274"/>
      <c r="S29" s="274"/>
      <c r="T29" s="274"/>
      <c r="U29" s="274"/>
    </row>
    <row r="30" spans="1:21" ht="15" customHeight="1" thickBot="1">
      <c r="A30" s="45" t="s">
        <v>163</v>
      </c>
      <c r="B30" s="249">
        <f>SUM(B27:B29)</f>
        <v>235826</v>
      </c>
      <c r="C30" s="249">
        <f>SUM(C27:C29)</f>
        <v>320341</v>
      </c>
      <c r="D30" s="249">
        <f>SUM(D27:D29)</f>
        <v>-29232</v>
      </c>
      <c r="E30" s="249">
        <f>SUM(E27:E29)</f>
        <v>-28078</v>
      </c>
      <c r="F30" s="249">
        <f>SUM(F27:F29)</f>
        <v>498857</v>
      </c>
      <c r="G30" s="147"/>
      <c r="H30" s="272"/>
      <c r="I30" s="272"/>
      <c r="J30" s="272"/>
      <c r="K30" s="272"/>
      <c r="L30" s="272"/>
      <c r="M30" s="272"/>
      <c r="N30" s="272"/>
      <c r="O30" s="272"/>
      <c r="P30" s="272"/>
      <c r="Q30" s="272"/>
      <c r="R30" s="272"/>
      <c r="S30" s="272"/>
      <c r="T30" s="272"/>
      <c r="U30" s="272"/>
    </row>
    <row r="31" spans="2:22" ht="15" customHeight="1" thickTop="1">
      <c r="B31" s="200"/>
      <c r="C31" s="200"/>
      <c r="D31" s="200"/>
      <c r="F31" s="147"/>
      <c r="H31" s="272"/>
      <c r="I31" s="272"/>
      <c r="J31" s="272"/>
      <c r="K31" s="272"/>
      <c r="L31" s="272"/>
      <c r="M31" s="272"/>
      <c r="N31" s="272"/>
      <c r="O31" s="272"/>
      <c r="P31" s="272"/>
      <c r="Q31" s="272"/>
      <c r="R31" s="272"/>
      <c r="S31" s="272"/>
      <c r="T31" s="272"/>
      <c r="U31" s="272"/>
      <c r="V31" s="272"/>
    </row>
    <row r="32" spans="2:22" s="73" customFormat="1" ht="15" customHeight="1">
      <c r="B32" s="200"/>
      <c r="C32" s="200"/>
      <c r="D32" s="200"/>
      <c r="G32" s="147"/>
      <c r="H32" s="147"/>
      <c r="I32" s="147"/>
      <c r="J32" s="147"/>
      <c r="K32" s="147"/>
      <c r="L32" s="147"/>
      <c r="M32" s="147"/>
      <c r="N32" s="147"/>
      <c r="O32" s="147"/>
      <c r="P32" s="147"/>
      <c r="Q32" s="147"/>
      <c r="R32" s="147"/>
      <c r="S32" s="147"/>
      <c r="T32" s="147"/>
      <c r="U32" s="147"/>
      <c r="V32" s="147"/>
    </row>
    <row r="33" spans="2:22" ht="15" customHeight="1">
      <c r="B33" s="200"/>
      <c r="C33" s="200"/>
      <c r="D33" s="200"/>
      <c r="F33" s="147"/>
      <c r="G33" s="147"/>
      <c r="H33" s="272"/>
      <c r="I33" s="272"/>
      <c r="J33" s="272"/>
      <c r="K33" s="272"/>
      <c r="L33" s="272"/>
      <c r="M33" s="272"/>
      <c r="N33" s="272"/>
      <c r="O33" s="272"/>
      <c r="P33" s="272"/>
      <c r="Q33" s="272"/>
      <c r="R33" s="272"/>
      <c r="S33" s="272"/>
      <c r="T33" s="272"/>
      <c r="U33" s="272"/>
      <c r="V33" s="272"/>
    </row>
    <row r="34" spans="2:22" ht="15" customHeight="1">
      <c r="B34" s="200"/>
      <c r="C34" s="200"/>
      <c r="D34" s="200"/>
      <c r="F34" s="147"/>
      <c r="G34" s="147"/>
      <c r="H34" s="272"/>
      <c r="I34" s="272"/>
      <c r="J34" s="272"/>
      <c r="K34" s="272"/>
      <c r="L34" s="272"/>
      <c r="M34" s="272"/>
      <c r="N34" s="272"/>
      <c r="O34" s="272"/>
      <c r="P34" s="272"/>
      <c r="Q34" s="272"/>
      <c r="R34" s="272"/>
      <c r="S34" s="272"/>
      <c r="T34" s="272"/>
      <c r="U34" s="272"/>
      <c r="V34" s="272"/>
    </row>
    <row r="35" spans="2:22" ht="15" customHeight="1">
      <c r="B35" s="200"/>
      <c r="C35" s="200"/>
      <c r="D35" s="200"/>
      <c r="F35" s="147"/>
      <c r="G35" s="147"/>
      <c r="H35" s="272"/>
      <c r="I35" s="272"/>
      <c r="J35" s="272"/>
      <c r="K35" s="272"/>
      <c r="L35" s="272"/>
      <c r="M35" s="272"/>
      <c r="N35" s="272"/>
      <c r="O35" s="272"/>
      <c r="P35" s="272"/>
      <c r="Q35" s="272"/>
      <c r="R35" s="272"/>
      <c r="S35" s="272"/>
      <c r="T35" s="272"/>
      <c r="U35" s="272"/>
      <c r="V35" s="272"/>
    </row>
    <row r="36" spans="2:22" ht="15" customHeight="1">
      <c r="B36" s="200"/>
      <c r="C36" s="200"/>
      <c r="D36" s="200"/>
      <c r="F36" s="147"/>
      <c r="G36" s="147"/>
      <c r="H36" s="272"/>
      <c r="I36" s="272"/>
      <c r="J36" s="272"/>
      <c r="K36" s="272"/>
      <c r="L36" s="272"/>
      <c r="M36" s="272"/>
      <c r="N36" s="272"/>
      <c r="O36" s="272"/>
      <c r="P36" s="272"/>
      <c r="Q36" s="272"/>
      <c r="R36" s="272"/>
      <c r="S36" s="272"/>
      <c r="T36" s="272"/>
      <c r="U36" s="272"/>
      <c r="V36" s="272"/>
    </row>
    <row r="37" spans="2:22" ht="15" customHeight="1">
      <c r="B37" s="200"/>
      <c r="C37" s="200"/>
      <c r="D37" s="200"/>
      <c r="F37" s="147"/>
      <c r="G37" s="147"/>
      <c r="H37" s="272"/>
      <c r="I37" s="272"/>
      <c r="J37" s="272"/>
      <c r="K37" s="272"/>
      <c r="L37" s="272"/>
      <c r="M37" s="272"/>
      <c r="N37" s="272"/>
      <c r="O37" s="272"/>
      <c r="P37" s="272"/>
      <c r="Q37" s="272"/>
      <c r="R37" s="272"/>
      <c r="S37" s="272"/>
      <c r="T37" s="272"/>
      <c r="U37" s="272"/>
      <c r="V37" s="272"/>
    </row>
    <row r="38" spans="6:22" ht="15" customHeight="1">
      <c r="F38" s="147" t="s">
        <v>170</v>
      </c>
      <c r="G38" s="147"/>
      <c r="H38" s="272"/>
      <c r="I38" s="272"/>
      <c r="J38" s="272"/>
      <c r="K38" s="272"/>
      <c r="L38" s="272"/>
      <c r="M38" s="272"/>
      <c r="N38" s="272"/>
      <c r="O38" s="272"/>
      <c r="P38" s="272"/>
      <c r="Q38" s="272"/>
      <c r="R38" s="272"/>
      <c r="S38" s="272"/>
      <c r="T38" s="272"/>
      <c r="U38" s="272"/>
      <c r="V38" s="272"/>
    </row>
    <row r="39" spans="6:22" ht="15" customHeight="1">
      <c r="F39" s="147"/>
      <c r="G39" s="147"/>
      <c r="H39" s="272"/>
      <c r="I39" s="272"/>
      <c r="J39" s="272"/>
      <c r="K39" s="272"/>
      <c r="L39" s="272"/>
      <c r="M39" s="272"/>
      <c r="N39" s="272"/>
      <c r="O39" s="272"/>
      <c r="P39" s="272"/>
      <c r="Q39" s="272"/>
      <c r="R39" s="272"/>
      <c r="S39" s="272"/>
      <c r="T39" s="272"/>
      <c r="U39" s="272"/>
      <c r="V39" s="272"/>
    </row>
    <row r="40" spans="6:22" ht="15" customHeight="1">
      <c r="F40" s="147"/>
      <c r="G40" s="147"/>
      <c r="H40" s="272"/>
      <c r="I40" s="272"/>
      <c r="J40" s="272"/>
      <c r="K40" s="272"/>
      <c r="L40" s="272"/>
      <c r="M40" s="272"/>
      <c r="N40" s="272"/>
      <c r="O40" s="272"/>
      <c r="P40" s="272"/>
      <c r="Q40" s="272"/>
      <c r="R40" s="272"/>
      <c r="S40" s="272"/>
      <c r="T40" s="272"/>
      <c r="U40" s="272"/>
      <c r="V40" s="272"/>
    </row>
    <row r="41" spans="6:22" ht="15" customHeight="1">
      <c r="F41" s="147"/>
      <c r="G41" s="147"/>
      <c r="H41" s="272"/>
      <c r="I41" s="272"/>
      <c r="J41" s="272"/>
      <c r="K41" s="272"/>
      <c r="L41" s="272"/>
      <c r="M41" s="272"/>
      <c r="N41" s="272"/>
      <c r="O41" s="272"/>
      <c r="P41" s="272"/>
      <c r="Q41" s="272"/>
      <c r="R41" s="272"/>
      <c r="S41" s="272"/>
      <c r="T41" s="272"/>
      <c r="U41" s="272"/>
      <c r="V41" s="272"/>
    </row>
    <row r="42" spans="6:22" ht="15" customHeight="1">
      <c r="F42" s="147"/>
      <c r="G42" s="147"/>
      <c r="H42" s="272"/>
      <c r="I42" s="272"/>
      <c r="J42" s="272"/>
      <c r="K42" s="272"/>
      <c r="L42" s="272"/>
      <c r="M42" s="272"/>
      <c r="N42" s="272"/>
      <c r="O42" s="272"/>
      <c r="P42" s="272"/>
      <c r="Q42" s="272"/>
      <c r="R42" s="272"/>
      <c r="S42" s="272"/>
      <c r="T42" s="272"/>
      <c r="U42" s="272"/>
      <c r="V42" s="272"/>
    </row>
    <row r="43" spans="6:22" ht="15" customHeight="1">
      <c r="F43" s="147"/>
      <c r="G43" s="147"/>
      <c r="H43" s="272"/>
      <c r="I43" s="272"/>
      <c r="J43" s="272"/>
      <c r="K43" s="272"/>
      <c r="L43" s="272"/>
      <c r="M43" s="272"/>
      <c r="N43" s="272"/>
      <c r="O43" s="272"/>
      <c r="P43" s="272"/>
      <c r="Q43" s="272"/>
      <c r="R43" s="272"/>
      <c r="S43" s="272"/>
      <c r="T43" s="272"/>
      <c r="U43" s="272"/>
      <c r="V43" s="272"/>
    </row>
    <row r="44" spans="6:22" ht="15" customHeight="1">
      <c r="F44" s="147"/>
      <c r="G44" s="147"/>
      <c r="H44" s="272"/>
      <c r="I44" s="272"/>
      <c r="J44" s="272"/>
      <c r="K44" s="272"/>
      <c r="L44" s="272"/>
      <c r="M44" s="272"/>
      <c r="N44" s="272"/>
      <c r="O44" s="272"/>
      <c r="P44" s="272"/>
      <c r="Q44" s="272"/>
      <c r="R44" s="272"/>
      <c r="S44" s="272"/>
      <c r="T44" s="272"/>
      <c r="U44" s="272"/>
      <c r="V44" s="272"/>
    </row>
    <row r="45" spans="6:22" ht="15" customHeight="1">
      <c r="F45" s="147"/>
      <c r="G45" s="147"/>
      <c r="H45" s="272"/>
      <c r="I45" s="272"/>
      <c r="J45" s="272"/>
      <c r="K45" s="272"/>
      <c r="L45" s="272"/>
      <c r="M45" s="272"/>
      <c r="N45" s="272"/>
      <c r="O45" s="272"/>
      <c r="P45" s="272"/>
      <c r="Q45" s="272"/>
      <c r="R45" s="272"/>
      <c r="S45" s="272"/>
      <c r="T45" s="272"/>
      <c r="U45" s="272"/>
      <c r="V45" s="272"/>
    </row>
    <row r="46" spans="6:22" ht="15" customHeight="1">
      <c r="F46" s="147"/>
      <c r="G46" s="147"/>
      <c r="H46" s="272"/>
      <c r="I46" s="272"/>
      <c r="J46" s="272"/>
      <c r="K46" s="272"/>
      <c r="L46" s="272"/>
      <c r="M46" s="272"/>
      <c r="N46" s="272"/>
      <c r="O46" s="272"/>
      <c r="P46" s="272"/>
      <c r="Q46" s="272"/>
      <c r="R46" s="272"/>
      <c r="S46" s="272"/>
      <c r="T46" s="272"/>
      <c r="U46" s="272"/>
      <c r="V46" s="272"/>
    </row>
    <row r="47" spans="6:22" ht="15" customHeight="1">
      <c r="F47" s="147"/>
      <c r="G47" s="147"/>
      <c r="H47" s="272"/>
      <c r="I47" s="272"/>
      <c r="J47" s="272"/>
      <c r="K47" s="272"/>
      <c r="L47" s="272"/>
      <c r="M47" s="272"/>
      <c r="N47" s="272"/>
      <c r="O47" s="272"/>
      <c r="P47" s="272"/>
      <c r="Q47" s="272"/>
      <c r="R47" s="272"/>
      <c r="S47" s="272"/>
      <c r="T47" s="272"/>
      <c r="U47" s="272"/>
      <c r="V47" s="272"/>
    </row>
    <row r="48" spans="6:22" ht="15" customHeight="1">
      <c r="F48" s="147"/>
      <c r="G48" s="147"/>
      <c r="H48" s="272"/>
      <c r="I48" s="272"/>
      <c r="J48" s="272"/>
      <c r="K48" s="272"/>
      <c r="L48" s="272"/>
      <c r="M48" s="272"/>
      <c r="N48" s="272"/>
      <c r="O48" s="272"/>
      <c r="P48" s="272"/>
      <c r="Q48" s="272"/>
      <c r="R48" s="272"/>
      <c r="S48" s="272"/>
      <c r="T48" s="272"/>
      <c r="U48" s="272"/>
      <c r="V48" s="272"/>
    </row>
    <row r="49" spans="6:22" s="7" customFormat="1" ht="15" customHeight="1">
      <c r="F49" s="147"/>
      <c r="G49" s="147"/>
      <c r="H49" s="272"/>
      <c r="I49" s="272"/>
      <c r="J49" s="272"/>
      <c r="K49" s="272"/>
      <c r="L49" s="272"/>
      <c r="M49" s="272"/>
      <c r="N49" s="272"/>
      <c r="O49" s="272"/>
      <c r="P49" s="272"/>
      <c r="Q49" s="272"/>
      <c r="R49" s="272"/>
      <c r="S49" s="272"/>
      <c r="T49" s="272"/>
      <c r="U49" s="272"/>
      <c r="V49" s="272"/>
    </row>
    <row r="50" spans="6:22" s="7" customFormat="1" ht="15" customHeight="1">
      <c r="F50" s="147"/>
      <c r="G50" s="147"/>
      <c r="H50" s="272"/>
      <c r="I50" s="272"/>
      <c r="J50" s="272"/>
      <c r="K50" s="272"/>
      <c r="L50" s="272"/>
      <c r="M50" s="272"/>
      <c r="N50" s="272"/>
      <c r="O50" s="272"/>
      <c r="P50" s="272"/>
      <c r="Q50" s="272"/>
      <c r="R50" s="272"/>
      <c r="S50" s="272"/>
      <c r="T50" s="272"/>
      <c r="U50" s="272"/>
      <c r="V50" s="272"/>
    </row>
    <row r="51" spans="6:22" s="7" customFormat="1" ht="15" customHeight="1">
      <c r="F51" s="147"/>
      <c r="G51" s="147"/>
      <c r="H51" s="272"/>
      <c r="I51" s="272"/>
      <c r="J51" s="272"/>
      <c r="K51" s="272"/>
      <c r="L51" s="272"/>
      <c r="M51" s="272"/>
      <c r="N51" s="272"/>
      <c r="O51" s="272"/>
      <c r="P51" s="272"/>
      <c r="Q51" s="272"/>
      <c r="R51" s="272"/>
      <c r="S51" s="272"/>
      <c r="T51" s="272"/>
      <c r="U51" s="272"/>
      <c r="V51" s="272"/>
    </row>
    <row r="52" spans="6:22" s="7" customFormat="1" ht="15" customHeight="1">
      <c r="F52" s="147"/>
      <c r="G52" s="147"/>
      <c r="H52" s="272"/>
      <c r="I52" s="272"/>
      <c r="J52" s="272"/>
      <c r="K52" s="272"/>
      <c r="L52" s="272"/>
      <c r="M52" s="272"/>
      <c r="N52" s="272"/>
      <c r="O52" s="272"/>
      <c r="P52" s="272"/>
      <c r="Q52" s="272"/>
      <c r="R52" s="272"/>
      <c r="S52" s="272"/>
      <c r="T52" s="272"/>
      <c r="U52" s="272"/>
      <c r="V52" s="272"/>
    </row>
    <row r="53" spans="6:22" s="7" customFormat="1" ht="15" customHeight="1">
      <c r="F53" s="147"/>
      <c r="G53" s="147"/>
      <c r="H53" s="272"/>
      <c r="I53" s="272"/>
      <c r="J53" s="272"/>
      <c r="K53" s="272"/>
      <c r="L53" s="272"/>
      <c r="M53" s="272"/>
      <c r="N53" s="272"/>
      <c r="O53" s="272"/>
      <c r="P53" s="272"/>
      <c r="Q53" s="272"/>
      <c r="R53" s="272"/>
      <c r="S53" s="272"/>
      <c r="T53" s="272"/>
      <c r="U53" s="272"/>
      <c r="V53" s="272"/>
    </row>
    <row r="54" spans="6:22" s="7" customFormat="1" ht="15" customHeight="1">
      <c r="F54" s="147"/>
      <c r="G54" s="147"/>
      <c r="H54" s="272"/>
      <c r="I54" s="272"/>
      <c r="J54" s="272"/>
      <c r="K54" s="272"/>
      <c r="L54" s="272"/>
      <c r="M54" s="272"/>
      <c r="N54" s="272"/>
      <c r="O54" s="272"/>
      <c r="P54" s="272"/>
      <c r="Q54" s="272"/>
      <c r="R54" s="272"/>
      <c r="S54" s="272"/>
      <c r="T54" s="272"/>
      <c r="U54" s="272"/>
      <c r="V54" s="272"/>
    </row>
    <row r="55" spans="6:22" s="7" customFormat="1" ht="15" customHeight="1">
      <c r="F55" s="147"/>
      <c r="G55" s="147"/>
      <c r="H55" s="272"/>
      <c r="I55" s="272"/>
      <c r="J55" s="272"/>
      <c r="K55" s="272"/>
      <c r="L55" s="272"/>
      <c r="M55" s="272"/>
      <c r="N55" s="272"/>
      <c r="O55" s="272"/>
      <c r="P55" s="272"/>
      <c r="Q55" s="272"/>
      <c r="R55" s="272"/>
      <c r="S55" s="272"/>
      <c r="T55" s="272"/>
      <c r="U55" s="272"/>
      <c r="V55" s="272"/>
    </row>
    <row r="56" spans="6:22" s="7" customFormat="1" ht="15" customHeight="1">
      <c r="F56" s="147"/>
      <c r="G56" s="147"/>
      <c r="H56" s="272"/>
      <c r="I56" s="272"/>
      <c r="J56" s="272"/>
      <c r="K56" s="272"/>
      <c r="L56" s="272"/>
      <c r="M56" s="272"/>
      <c r="N56" s="272"/>
      <c r="O56" s="272"/>
      <c r="P56" s="272"/>
      <c r="Q56" s="272"/>
      <c r="R56" s="272"/>
      <c r="S56" s="272"/>
      <c r="T56" s="272"/>
      <c r="U56" s="272"/>
      <c r="V56" s="272"/>
    </row>
    <row r="57" spans="6:22" s="7" customFormat="1" ht="15" customHeight="1">
      <c r="F57" s="147"/>
      <c r="G57" s="147"/>
      <c r="H57" s="272"/>
      <c r="I57" s="272"/>
      <c r="J57" s="272"/>
      <c r="K57" s="272"/>
      <c r="L57" s="272"/>
      <c r="M57" s="272"/>
      <c r="N57" s="272"/>
      <c r="O57" s="272"/>
      <c r="P57" s="272"/>
      <c r="Q57" s="272"/>
      <c r="R57" s="272"/>
      <c r="S57" s="272"/>
      <c r="T57" s="272"/>
      <c r="U57" s="272"/>
      <c r="V57" s="272"/>
    </row>
    <row r="58" spans="6:22" s="7" customFormat="1" ht="15" customHeight="1">
      <c r="F58" s="147"/>
      <c r="G58" s="147"/>
      <c r="H58" s="272"/>
      <c r="I58" s="272"/>
      <c r="J58" s="272"/>
      <c r="K58" s="272"/>
      <c r="L58" s="272"/>
      <c r="M58" s="272"/>
      <c r="N58" s="272"/>
      <c r="O58" s="272"/>
      <c r="P58" s="272"/>
      <c r="Q58" s="272"/>
      <c r="R58" s="272"/>
      <c r="S58" s="272"/>
      <c r="T58" s="272"/>
      <c r="U58" s="272"/>
      <c r="V58" s="272"/>
    </row>
    <row r="59" spans="6:22" s="7" customFormat="1" ht="15" customHeight="1">
      <c r="F59" s="147"/>
      <c r="G59" s="147"/>
      <c r="H59" s="272"/>
      <c r="I59" s="272"/>
      <c r="J59" s="272"/>
      <c r="K59" s="272"/>
      <c r="L59" s="272"/>
      <c r="M59" s="272"/>
      <c r="N59" s="272"/>
      <c r="O59" s="272"/>
      <c r="P59" s="272"/>
      <c r="Q59" s="272"/>
      <c r="R59" s="272"/>
      <c r="S59" s="272"/>
      <c r="T59" s="272"/>
      <c r="U59" s="272"/>
      <c r="V59" s="272"/>
    </row>
    <row r="60" spans="6:22" s="7" customFormat="1" ht="15" customHeight="1">
      <c r="F60" s="147"/>
      <c r="G60" s="147"/>
      <c r="H60" s="272"/>
      <c r="I60" s="272"/>
      <c r="J60" s="272"/>
      <c r="K60" s="272"/>
      <c r="L60" s="272"/>
      <c r="M60" s="272"/>
      <c r="N60" s="272"/>
      <c r="O60" s="272"/>
      <c r="P60" s="272"/>
      <c r="Q60" s="272"/>
      <c r="R60" s="272"/>
      <c r="S60" s="272"/>
      <c r="T60" s="272"/>
      <c r="U60" s="272"/>
      <c r="V60" s="272"/>
    </row>
    <row r="61" spans="6:22" s="7" customFormat="1" ht="15" customHeight="1">
      <c r="F61" s="147"/>
      <c r="G61" s="147"/>
      <c r="H61" s="272"/>
      <c r="I61" s="272"/>
      <c r="J61" s="272"/>
      <c r="K61" s="272"/>
      <c r="L61" s="272"/>
      <c r="M61" s="272"/>
      <c r="N61" s="272"/>
      <c r="O61" s="272"/>
      <c r="P61" s="272"/>
      <c r="Q61" s="272"/>
      <c r="R61" s="272"/>
      <c r="S61" s="272"/>
      <c r="T61" s="272"/>
      <c r="U61" s="272"/>
      <c r="V61" s="272"/>
    </row>
    <row r="62" spans="6:22" s="7" customFormat="1" ht="15" customHeight="1">
      <c r="F62" s="147"/>
      <c r="G62" s="147"/>
      <c r="H62" s="272"/>
      <c r="I62" s="272"/>
      <c r="J62" s="272"/>
      <c r="K62" s="272"/>
      <c r="L62" s="272"/>
      <c r="M62" s="272"/>
      <c r="N62" s="272"/>
      <c r="O62" s="272"/>
      <c r="P62" s="272"/>
      <c r="Q62" s="272"/>
      <c r="R62" s="272"/>
      <c r="S62" s="272"/>
      <c r="T62" s="272"/>
      <c r="U62" s="272"/>
      <c r="V62" s="272"/>
    </row>
    <row r="63" spans="6:22" s="7" customFormat="1" ht="15" customHeight="1">
      <c r="F63" s="147"/>
      <c r="G63" s="147"/>
      <c r="H63" s="272"/>
      <c r="I63" s="272"/>
      <c r="J63" s="272"/>
      <c r="K63" s="272"/>
      <c r="L63" s="272"/>
      <c r="M63" s="272"/>
      <c r="N63" s="272"/>
      <c r="O63" s="272"/>
      <c r="P63" s="272"/>
      <c r="Q63" s="272"/>
      <c r="R63" s="272"/>
      <c r="S63" s="272"/>
      <c r="T63" s="272"/>
      <c r="U63" s="272"/>
      <c r="V63" s="272"/>
    </row>
    <row r="64" spans="6:22" s="7" customFormat="1" ht="15" customHeight="1">
      <c r="F64" s="147"/>
      <c r="G64" s="147"/>
      <c r="H64" s="272"/>
      <c r="I64" s="272"/>
      <c r="J64" s="272"/>
      <c r="K64" s="272"/>
      <c r="L64" s="272"/>
      <c r="M64" s="272"/>
      <c r="N64" s="272"/>
      <c r="O64" s="272"/>
      <c r="P64" s="272"/>
      <c r="Q64" s="272"/>
      <c r="R64" s="272"/>
      <c r="S64" s="272"/>
      <c r="T64" s="272"/>
      <c r="U64" s="272"/>
      <c r="V64" s="272"/>
    </row>
    <row r="65" spans="6:22" s="7" customFormat="1" ht="15" customHeight="1">
      <c r="F65" s="147"/>
      <c r="G65" s="147"/>
      <c r="H65" s="272"/>
      <c r="I65" s="272"/>
      <c r="J65" s="272"/>
      <c r="K65" s="272"/>
      <c r="L65" s="272"/>
      <c r="M65" s="272"/>
      <c r="N65" s="272"/>
      <c r="O65" s="272"/>
      <c r="P65" s="272"/>
      <c r="Q65" s="272"/>
      <c r="R65" s="272"/>
      <c r="S65" s="272"/>
      <c r="T65" s="272"/>
      <c r="U65" s="272"/>
      <c r="V65" s="272"/>
    </row>
    <row r="66" spans="6:22" s="7" customFormat="1" ht="15" customHeight="1">
      <c r="F66" s="147"/>
      <c r="G66" s="147"/>
      <c r="H66" s="272"/>
      <c r="I66" s="272"/>
      <c r="J66" s="272"/>
      <c r="K66" s="272"/>
      <c r="L66" s="272"/>
      <c r="M66" s="272"/>
      <c r="N66" s="272"/>
      <c r="O66" s="272"/>
      <c r="P66" s="272"/>
      <c r="Q66" s="272"/>
      <c r="R66" s="272"/>
      <c r="S66" s="272"/>
      <c r="T66" s="272"/>
      <c r="U66" s="272"/>
      <c r="V66" s="272"/>
    </row>
    <row r="67" spans="6:22" s="7" customFormat="1" ht="15" customHeight="1">
      <c r="F67" s="147"/>
      <c r="G67" s="147"/>
      <c r="H67" s="272"/>
      <c r="I67" s="272"/>
      <c r="J67" s="272"/>
      <c r="K67" s="272"/>
      <c r="L67" s="272"/>
      <c r="M67" s="272"/>
      <c r="N67" s="272"/>
      <c r="O67" s="272"/>
      <c r="P67" s="272"/>
      <c r="Q67" s="272"/>
      <c r="R67" s="272"/>
      <c r="S67" s="272"/>
      <c r="T67" s="272"/>
      <c r="U67" s="272"/>
      <c r="V67" s="272"/>
    </row>
    <row r="68" spans="6:22" s="7" customFormat="1" ht="15" customHeight="1">
      <c r="F68" s="147"/>
      <c r="G68" s="147"/>
      <c r="H68" s="272"/>
      <c r="I68" s="272"/>
      <c r="J68" s="272"/>
      <c r="K68" s="272"/>
      <c r="L68" s="272"/>
      <c r="M68" s="272"/>
      <c r="N68" s="272"/>
      <c r="O68" s="272"/>
      <c r="P68" s="272"/>
      <c r="Q68" s="272"/>
      <c r="R68" s="272"/>
      <c r="S68" s="272"/>
      <c r="T68" s="272"/>
      <c r="U68" s="272"/>
      <c r="V68" s="272"/>
    </row>
    <row r="69" spans="6:22" s="7" customFormat="1" ht="15" customHeight="1">
      <c r="F69" s="147"/>
      <c r="G69" s="147"/>
      <c r="H69" s="272"/>
      <c r="I69" s="272"/>
      <c r="J69" s="272"/>
      <c r="K69" s="272"/>
      <c r="L69" s="272"/>
      <c r="M69" s="272"/>
      <c r="N69" s="272"/>
      <c r="O69" s="272"/>
      <c r="P69" s="272"/>
      <c r="Q69" s="272"/>
      <c r="R69" s="272"/>
      <c r="S69" s="272"/>
      <c r="T69" s="272"/>
      <c r="U69" s="272"/>
      <c r="V69" s="272"/>
    </row>
    <row r="70" spans="6:22" s="7" customFormat="1" ht="15" customHeight="1">
      <c r="F70" s="147"/>
      <c r="G70" s="147"/>
      <c r="H70" s="272"/>
      <c r="I70" s="272"/>
      <c r="J70" s="272"/>
      <c r="K70" s="272"/>
      <c r="L70" s="272"/>
      <c r="M70" s="272"/>
      <c r="N70" s="272"/>
      <c r="O70" s="272"/>
      <c r="P70" s="272"/>
      <c r="Q70" s="272"/>
      <c r="R70" s="272"/>
      <c r="S70" s="272"/>
      <c r="T70" s="272"/>
      <c r="U70" s="272"/>
      <c r="V70" s="272"/>
    </row>
    <row r="71" spans="6:22" s="7" customFormat="1" ht="15" customHeight="1">
      <c r="F71" s="147"/>
      <c r="G71" s="147"/>
      <c r="H71" s="272"/>
      <c r="I71" s="272"/>
      <c r="J71" s="272"/>
      <c r="K71" s="272"/>
      <c r="L71" s="272"/>
      <c r="M71" s="272"/>
      <c r="N71" s="272"/>
      <c r="O71" s="272"/>
      <c r="P71" s="272"/>
      <c r="Q71" s="272"/>
      <c r="R71" s="272"/>
      <c r="S71" s="272"/>
      <c r="T71" s="272"/>
      <c r="U71" s="272"/>
      <c r="V71" s="272"/>
    </row>
    <row r="72" spans="6:22" s="7" customFormat="1" ht="15" customHeight="1">
      <c r="F72" s="147"/>
      <c r="G72" s="147"/>
      <c r="H72" s="272"/>
      <c r="I72" s="272"/>
      <c r="J72" s="272"/>
      <c r="K72" s="272"/>
      <c r="L72" s="272"/>
      <c r="M72" s="272"/>
      <c r="N72" s="272"/>
      <c r="O72" s="272"/>
      <c r="P72" s="272"/>
      <c r="Q72" s="272"/>
      <c r="R72" s="272"/>
      <c r="S72" s="272"/>
      <c r="T72" s="272"/>
      <c r="U72" s="272"/>
      <c r="V72" s="272"/>
    </row>
    <row r="73" spans="6:22" s="7" customFormat="1" ht="15" customHeight="1">
      <c r="F73" s="147"/>
      <c r="G73" s="147"/>
      <c r="H73" s="272"/>
      <c r="I73" s="272"/>
      <c r="J73" s="272"/>
      <c r="K73" s="272"/>
      <c r="L73" s="272"/>
      <c r="M73" s="272"/>
      <c r="N73" s="272"/>
      <c r="O73" s="272"/>
      <c r="P73" s="272"/>
      <c r="Q73" s="272"/>
      <c r="R73" s="272"/>
      <c r="S73" s="272"/>
      <c r="T73" s="272"/>
      <c r="U73" s="272"/>
      <c r="V73" s="272"/>
    </row>
    <row r="74" spans="6:22" s="7" customFormat="1" ht="15" customHeight="1">
      <c r="F74" s="147"/>
      <c r="G74" s="147"/>
      <c r="H74" s="272"/>
      <c r="I74" s="272"/>
      <c r="J74" s="272"/>
      <c r="K74" s="272"/>
      <c r="L74" s="272"/>
      <c r="M74" s="272"/>
      <c r="N74" s="272"/>
      <c r="O74" s="272"/>
      <c r="P74" s="272"/>
      <c r="Q74" s="272"/>
      <c r="R74" s="272"/>
      <c r="S74" s="272"/>
      <c r="T74" s="272"/>
      <c r="U74" s="272"/>
      <c r="V74" s="272"/>
    </row>
    <row r="75" spans="6:22" s="7" customFormat="1" ht="15" customHeight="1">
      <c r="F75" s="147"/>
      <c r="G75" s="147"/>
      <c r="H75" s="272"/>
      <c r="I75" s="272"/>
      <c r="J75" s="272"/>
      <c r="K75" s="272"/>
      <c r="L75" s="272"/>
      <c r="M75" s="272"/>
      <c r="N75" s="272"/>
      <c r="O75" s="272"/>
      <c r="P75" s="272"/>
      <c r="Q75" s="272"/>
      <c r="R75" s="272"/>
      <c r="S75" s="272"/>
      <c r="T75" s="272"/>
      <c r="U75" s="272"/>
      <c r="V75" s="272"/>
    </row>
    <row r="76" spans="6:22" s="7" customFormat="1" ht="15" customHeight="1">
      <c r="F76" s="147"/>
      <c r="G76" s="147"/>
      <c r="H76" s="272"/>
      <c r="I76" s="272"/>
      <c r="J76" s="272"/>
      <c r="K76" s="272"/>
      <c r="L76" s="272"/>
      <c r="M76" s="272"/>
      <c r="N76" s="272"/>
      <c r="O76" s="272"/>
      <c r="P76" s="272"/>
      <c r="Q76" s="272"/>
      <c r="R76" s="272"/>
      <c r="S76" s="272"/>
      <c r="T76" s="272"/>
      <c r="U76" s="272"/>
      <c r="V76" s="272"/>
    </row>
    <row r="77" spans="6:22" s="7" customFormat="1" ht="15" customHeight="1">
      <c r="F77" s="147"/>
      <c r="G77" s="147"/>
      <c r="H77" s="272"/>
      <c r="I77" s="272"/>
      <c r="J77" s="272"/>
      <c r="K77" s="272"/>
      <c r="L77" s="272"/>
      <c r="M77" s="272"/>
      <c r="N77" s="272"/>
      <c r="O77" s="272"/>
      <c r="P77" s="272"/>
      <c r="Q77" s="272"/>
      <c r="R77" s="272"/>
      <c r="S77" s="272"/>
      <c r="T77" s="272"/>
      <c r="U77" s="272"/>
      <c r="V77" s="272"/>
    </row>
    <row r="78" spans="6:22" s="7" customFormat="1" ht="15" customHeight="1">
      <c r="F78" s="147"/>
      <c r="G78" s="147"/>
      <c r="H78" s="272"/>
      <c r="I78" s="272"/>
      <c r="J78" s="272"/>
      <c r="K78" s="272"/>
      <c r="L78" s="272"/>
      <c r="M78" s="272"/>
      <c r="N78" s="272"/>
      <c r="O78" s="272"/>
      <c r="P78" s="272"/>
      <c r="Q78" s="272"/>
      <c r="R78" s="272"/>
      <c r="S78" s="272"/>
      <c r="T78" s="272"/>
      <c r="U78" s="272"/>
      <c r="V78" s="272"/>
    </row>
    <row r="79" spans="6:22" s="7" customFormat="1" ht="15" customHeight="1">
      <c r="F79" s="147"/>
      <c r="G79" s="147"/>
      <c r="H79" s="272"/>
      <c r="I79" s="272"/>
      <c r="J79" s="272"/>
      <c r="K79" s="272"/>
      <c r="L79" s="272"/>
      <c r="M79" s="272"/>
      <c r="N79" s="272"/>
      <c r="O79" s="272"/>
      <c r="P79" s="272"/>
      <c r="Q79" s="272"/>
      <c r="R79" s="272"/>
      <c r="S79" s="272"/>
      <c r="T79" s="272"/>
      <c r="U79" s="272"/>
      <c r="V79" s="272"/>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D1"/>
    </sheetView>
  </sheetViews>
  <sheetFormatPr defaultColWidth="15.7109375" defaultRowHeight="15" customHeight="1"/>
  <cols>
    <col min="1" max="1" width="64.140625" style="7" bestFit="1" customWidth="1"/>
    <col min="2" max="2" width="17.28125" style="73" bestFit="1" customWidth="1"/>
    <col min="3" max="3" width="16.140625" style="73" bestFit="1" customWidth="1"/>
    <col min="4" max="4" width="12.7109375" style="7" bestFit="1" customWidth="1"/>
    <col min="5" max="5" width="16.140625" style="7" bestFit="1" customWidth="1"/>
    <col min="6" max="16384" width="15.7109375" style="7" customWidth="1"/>
  </cols>
  <sheetData>
    <row r="1" spans="1:5" s="45" customFormat="1" ht="30" customHeight="1">
      <c r="A1" s="289" t="s">
        <v>0</v>
      </c>
      <c r="B1" s="289"/>
      <c r="C1" s="289"/>
      <c r="D1" s="289"/>
      <c r="E1" s="289"/>
    </row>
    <row r="2" spans="1:3" s="46" customFormat="1" ht="15" customHeight="1">
      <c r="A2" s="286"/>
      <c r="B2" s="286"/>
      <c r="C2" s="286"/>
    </row>
    <row r="3" spans="1:5" s="47" customFormat="1" ht="15" customHeight="1">
      <c r="A3" s="287" t="s">
        <v>40</v>
      </c>
      <c r="B3" s="287"/>
      <c r="C3" s="287"/>
      <c r="D3" s="287"/>
      <c r="E3" s="287"/>
    </row>
    <row r="4" spans="1:5" s="47" customFormat="1" ht="15" customHeight="1">
      <c r="A4" s="288" t="s">
        <v>41</v>
      </c>
      <c r="B4" s="287"/>
      <c r="C4" s="287"/>
      <c r="D4" s="287"/>
      <c r="E4" s="287"/>
    </row>
    <row r="5" spans="1:3" s="47" customFormat="1" ht="15" customHeight="1">
      <c r="A5" s="48"/>
      <c r="B5" s="49"/>
      <c r="C5" s="49"/>
    </row>
    <row r="6" spans="1:5" ht="15" customHeight="1">
      <c r="A6" s="5"/>
      <c r="B6" s="50" t="s">
        <v>42</v>
      </c>
      <c r="C6" s="51"/>
      <c r="D6" s="50" t="s">
        <v>43</v>
      </c>
      <c r="E6" s="51"/>
    </row>
    <row r="7" spans="1:5" ht="15" customHeight="1">
      <c r="A7" s="5"/>
      <c r="B7" s="52"/>
      <c r="C7" s="53"/>
      <c r="D7" s="52"/>
      <c r="E7" s="53"/>
    </row>
    <row r="8" spans="1:5" ht="15" customHeight="1">
      <c r="A8" s="54" t="s">
        <v>44</v>
      </c>
      <c r="B8" s="52"/>
      <c r="C8" s="55"/>
      <c r="D8" s="52"/>
      <c r="E8" s="55"/>
    </row>
    <row r="9" spans="1:5" ht="15" customHeight="1">
      <c r="A9" s="54"/>
      <c r="B9" s="52"/>
      <c r="C9" s="55"/>
      <c r="D9" s="52"/>
      <c r="E9" s="55"/>
    </row>
    <row r="10" spans="1:5" ht="15" customHeight="1">
      <c r="A10" s="5" t="s">
        <v>45</v>
      </c>
      <c r="B10" s="56"/>
      <c r="C10" s="57">
        <f>'Earned Incurred QTD-5'!D16</f>
        <v>1359867</v>
      </c>
      <c r="D10" s="56"/>
      <c r="E10" s="57">
        <f>'Earned Incurred YTD-6'!D16</f>
        <v>4098209</v>
      </c>
    </row>
    <row r="11" spans="1:5" ht="15" customHeight="1">
      <c r="A11" s="54"/>
      <c r="B11" s="56"/>
      <c r="C11" s="58"/>
      <c r="D11" s="56"/>
      <c r="E11" s="58"/>
    </row>
    <row r="12" spans="1:5" ht="15" customHeight="1">
      <c r="A12" s="54" t="s">
        <v>46</v>
      </c>
      <c r="B12" s="56"/>
      <c r="C12" s="58"/>
      <c r="D12" s="56"/>
      <c r="E12" s="58"/>
    </row>
    <row r="13" spans="1:5" ht="15" customHeight="1">
      <c r="A13" s="5" t="s">
        <v>47</v>
      </c>
      <c r="B13" s="59">
        <f>'Earned Incurred QTD-5'!D23</f>
        <v>568102</v>
      </c>
      <c r="C13" s="60"/>
      <c r="D13" s="59">
        <f>'Earned Incurred YTD-6'!D23</f>
        <v>2733487</v>
      </c>
      <c r="E13" s="60"/>
    </row>
    <row r="14" spans="1:5" ht="15" customHeight="1">
      <c r="A14" s="5" t="s">
        <v>48</v>
      </c>
      <c r="B14" s="59">
        <f>'Earned Incurred QTD-5'!D30</f>
        <v>141805</v>
      </c>
      <c r="C14" s="60"/>
      <c r="D14" s="59">
        <f>'Earned Incurred YTD-6'!D30</f>
        <v>498857</v>
      </c>
      <c r="E14" s="60"/>
    </row>
    <row r="15" spans="1:5" ht="15" customHeight="1">
      <c r="A15" s="5" t="s">
        <v>49</v>
      </c>
      <c r="B15" s="59">
        <f>'Earned Incurred QTD-5'!C37</f>
        <v>113685</v>
      </c>
      <c r="C15" s="60"/>
      <c r="D15" s="59">
        <f>'Earned Incurred YTD-6'!C37</f>
        <v>325386</v>
      </c>
      <c r="E15" s="60"/>
    </row>
    <row r="16" spans="1:5" ht="15" customHeight="1">
      <c r="A16" s="5" t="s">
        <v>50</v>
      </c>
      <c r="B16" s="59">
        <f>'Earned Incurred QTD-5'!C39+'Earned Incurred QTD-5'!C38+'Earned Incurred QTD-5'!C43</f>
        <v>721180</v>
      </c>
      <c r="C16" s="60"/>
      <c r="D16" s="59">
        <f>'Earned Incurred YTD-6'!C38+'Earned Incurred YTD-6'!C39+'Earned Incurred YTD-6'!C43</f>
        <v>2165052</v>
      </c>
      <c r="E16" s="60"/>
    </row>
    <row r="17" spans="1:5" ht="15" customHeight="1">
      <c r="A17" s="5" t="s">
        <v>51</v>
      </c>
      <c r="B17" s="61">
        <f>'Earned Incurred QTD-5'!D36</f>
        <v>-22453</v>
      </c>
      <c r="C17" s="60"/>
      <c r="D17" s="61">
        <f>'Earned Incurred YTD-6'!D36</f>
        <v>-6781</v>
      </c>
      <c r="E17" s="60"/>
    </row>
    <row r="18" spans="1:5" ht="15" customHeight="1">
      <c r="A18" s="5" t="s">
        <v>52</v>
      </c>
      <c r="B18" s="62"/>
      <c r="C18" s="63">
        <f>SUM(B13:B17)</f>
        <v>1522319</v>
      </c>
      <c r="D18" s="62"/>
      <c r="E18" s="63">
        <f>SUM(D13:D17)</f>
        <v>5716001</v>
      </c>
    </row>
    <row r="19" spans="1:5" ht="15" customHeight="1">
      <c r="A19" s="5"/>
      <c r="B19" s="62"/>
      <c r="C19" s="64"/>
      <c r="D19" s="62"/>
      <c r="E19" s="64"/>
    </row>
    <row r="20" spans="1:5" ht="15" customHeight="1">
      <c r="A20" s="5" t="s">
        <v>53</v>
      </c>
      <c r="B20" s="62"/>
      <c r="C20" s="65">
        <f>C10-C18</f>
        <v>-162452</v>
      </c>
      <c r="D20" s="62"/>
      <c r="E20" s="65">
        <f>E10-E18</f>
        <v>-1617792</v>
      </c>
    </row>
    <row r="21" spans="1:5" ht="15" customHeight="1">
      <c r="A21" s="54"/>
      <c r="B21" s="62"/>
      <c r="C21" s="66"/>
      <c r="D21" s="62"/>
      <c r="E21" s="66"/>
    </row>
    <row r="22" spans="1:5" ht="15" customHeight="1">
      <c r="A22" s="54" t="s">
        <v>54</v>
      </c>
      <c r="B22" s="62"/>
      <c r="C22" s="66"/>
      <c r="D22" s="62"/>
      <c r="E22" s="66"/>
    </row>
    <row r="23" spans="1:5" ht="15" customHeight="1">
      <c r="A23" s="5" t="s">
        <v>55</v>
      </c>
      <c r="B23" s="59">
        <f>'Earned Incurred QTD-5'!D52</f>
        <v>20257</v>
      </c>
      <c r="C23" s="64"/>
      <c r="D23" s="59">
        <f>'Earned Incurred YTD-6'!D52</f>
        <v>50988</v>
      </c>
      <c r="E23" s="64"/>
    </row>
    <row r="24" spans="1:5" ht="15" customHeight="1">
      <c r="A24" s="5" t="s">
        <v>56</v>
      </c>
      <c r="B24" s="61">
        <f>'Earned Incurred QTD-5'!D53</f>
        <v>-9337</v>
      </c>
      <c r="C24" s="64"/>
      <c r="D24" s="61">
        <f>'Earned Incurred YTD-6'!D53</f>
        <v>-18257</v>
      </c>
      <c r="E24" s="64"/>
    </row>
    <row r="25" spans="1:5" ht="15" customHeight="1">
      <c r="A25" s="5" t="s">
        <v>57</v>
      </c>
      <c r="B25" s="59"/>
      <c r="C25" s="63">
        <f>SUM(B23:B24)</f>
        <v>10920</v>
      </c>
      <c r="D25" s="59"/>
      <c r="E25" s="63">
        <f>SUM(D23:D24)</f>
        <v>32731</v>
      </c>
    </row>
    <row r="26" spans="1:5" ht="15" customHeight="1">
      <c r="A26" s="5"/>
      <c r="B26" s="62"/>
      <c r="C26" s="66"/>
      <c r="D26" s="62"/>
      <c r="E26" s="66"/>
    </row>
    <row r="27" spans="1:5" ht="15" customHeight="1">
      <c r="A27" s="54" t="s">
        <v>58</v>
      </c>
      <c r="B27" s="62"/>
      <c r="C27" s="66"/>
      <c r="D27" s="62"/>
      <c r="E27" s="66"/>
    </row>
    <row r="28" spans="1:5" ht="15" customHeight="1">
      <c r="A28" s="5" t="s">
        <v>59</v>
      </c>
      <c r="B28" s="67">
        <f>'Earned Incurred QTD-5'!D55</f>
        <v>2131</v>
      </c>
      <c r="C28" s="64"/>
      <c r="D28" s="61">
        <f>'Earned Incurred YTD-6'!D55</f>
        <v>6661</v>
      </c>
      <c r="E28" s="64"/>
    </row>
    <row r="29" spans="1:5" ht="15" customHeight="1">
      <c r="A29" s="5" t="s">
        <v>60</v>
      </c>
      <c r="B29" s="59"/>
      <c r="C29" s="63">
        <f>SUM(B28:B28)</f>
        <v>2131</v>
      </c>
      <c r="D29" s="59"/>
      <c r="E29" s="63">
        <f>SUM(D28:D28)</f>
        <v>6661</v>
      </c>
    </row>
    <row r="30" spans="1:5" ht="15" customHeight="1">
      <c r="A30" s="5"/>
      <c r="B30" s="62"/>
      <c r="C30" s="66"/>
      <c r="D30" s="62"/>
      <c r="E30" s="66"/>
    </row>
    <row r="31" spans="1:5" ht="15.75" thickBot="1">
      <c r="A31" s="5" t="s">
        <v>61</v>
      </c>
      <c r="B31" s="62"/>
      <c r="C31" s="68">
        <f>C20+C25+C29</f>
        <v>-149401</v>
      </c>
      <c r="D31" s="62"/>
      <c r="E31" s="68">
        <f>E20+E25+E29</f>
        <v>-1578400</v>
      </c>
    </row>
    <row r="32" spans="1:5" ht="15" customHeight="1">
      <c r="A32" s="54"/>
      <c r="B32" s="62"/>
      <c r="C32" s="69"/>
      <c r="D32" s="62"/>
      <c r="E32" s="69"/>
    </row>
    <row r="33" spans="1:5" ht="15" customHeight="1">
      <c r="A33" s="54" t="s">
        <v>37</v>
      </c>
      <c r="B33" s="62"/>
      <c r="C33" s="66"/>
      <c r="D33" s="62"/>
      <c r="E33" s="66"/>
    </row>
    <row r="34" spans="1:5" ht="15" customHeight="1">
      <c r="A34" s="5" t="s">
        <v>62</v>
      </c>
      <c r="B34" s="62"/>
      <c r="C34" s="65">
        <v>1269144.8699999885</v>
      </c>
      <c r="D34" s="62"/>
      <c r="E34" s="65">
        <v>3180543.8699999885</v>
      </c>
    </row>
    <row r="35" spans="1:5" ht="15" customHeight="1">
      <c r="A35" s="5" t="s">
        <v>63</v>
      </c>
      <c r="B35" s="70">
        <f>C31</f>
        <v>-149401</v>
      </c>
      <c r="C35" s="66"/>
      <c r="D35" s="70">
        <f>E31</f>
        <v>-1578400</v>
      </c>
      <c r="E35" s="66"/>
    </row>
    <row r="36" spans="1:5" ht="15" customHeight="1">
      <c r="A36" s="71" t="s">
        <v>64</v>
      </c>
      <c r="B36" s="70">
        <f>-'[1]TB - Rounded'!H200</f>
        <v>-52696</v>
      </c>
      <c r="C36" s="64"/>
      <c r="D36" s="70">
        <v>-242603</v>
      </c>
      <c r="E36" s="64"/>
    </row>
    <row r="37" spans="1:5" ht="15" customHeight="1">
      <c r="A37" s="71" t="s">
        <v>65</v>
      </c>
      <c r="B37" s="61">
        <f>-'[1]TB - Rounded'!H196</f>
        <v>-97319</v>
      </c>
      <c r="C37" s="59"/>
      <c r="D37" s="72">
        <v>-389812</v>
      </c>
      <c r="E37" s="64"/>
    </row>
    <row r="38" spans="2:5" ht="15" customHeight="1">
      <c r="B38" s="70"/>
      <c r="C38" s="66"/>
      <c r="D38" s="59" t="s">
        <v>66</v>
      </c>
      <c r="E38" s="66"/>
    </row>
    <row r="39" spans="1:5" ht="15" customHeight="1">
      <c r="A39" s="5" t="s">
        <v>67</v>
      </c>
      <c r="C39" s="70">
        <f>SUM(B35:B37)</f>
        <v>-299416</v>
      </c>
      <c r="D39" s="74"/>
      <c r="E39" s="65">
        <f>SUM(D35:D37)</f>
        <v>-2210815</v>
      </c>
    </row>
    <row r="40" spans="1:5" ht="15" customHeight="1">
      <c r="A40" s="5"/>
      <c r="C40" s="64"/>
      <c r="D40" s="73"/>
      <c r="E40" s="64"/>
    </row>
    <row r="41" spans="1:5" ht="15" customHeight="1">
      <c r="A41" s="75" t="s">
        <v>68</v>
      </c>
      <c r="C41" s="76"/>
      <c r="D41" s="73"/>
      <c r="E41" s="76"/>
    </row>
    <row r="42" spans="1:5" ht="15" customHeight="1" thickBot="1">
      <c r="A42" s="77"/>
      <c r="B42" s="56"/>
      <c r="C42" s="78">
        <f>C34+C39</f>
        <v>969728.8699999885</v>
      </c>
      <c r="D42" s="56"/>
      <c r="E42" s="78">
        <f>E34+E39</f>
        <v>969728.8699999885</v>
      </c>
    </row>
    <row r="43" spans="1:5" ht="15" customHeight="1" thickTop="1">
      <c r="A43" s="77"/>
      <c r="D43" s="73"/>
      <c r="E43" s="73"/>
    </row>
    <row r="44" spans="4:5" ht="15" customHeight="1">
      <c r="D44" s="73"/>
      <c r="E44" s="73"/>
    </row>
    <row r="45" ht="15" customHeight="1">
      <c r="A45" s="79"/>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D1"/>
    </sheetView>
  </sheetViews>
  <sheetFormatPr defaultColWidth="15.7109375" defaultRowHeight="15" customHeight="1"/>
  <cols>
    <col min="1" max="1" width="64.7109375" style="47" bestFit="1" customWidth="1"/>
    <col min="2" max="3" width="15.7109375" style="47" customWidth="1"/>
    <col min="4" max="5" width="15.7109375" style="117" customWidth="1"/>
    <col min="6" max="6" width="15.7109375" style="118" customWidth="1"/>
    <col min="7" max="16384" width="15.7109375" style="47" customWidth="1"/>
  </cols>
  <sheetData>
    <row r="1" spans="1:6" s="80" customFormat="1" ht="30" customHeight="1">
      <c r="A1" s="290" t="s">
        <v>0</v>
      </c>
      <c r="B1" s="290"/>
      <c r="C1" s="290"/>
      <c r="D1" s="290"/>
      <c r="E1" s="290"/>
      <c r="F1" s="290"/>
    </row>
    <row r="2" spans="1:6" s="46" customFormat="1" ht="15" customHeight="1">
      <c r="A2" s="291"/>
      <c r="B2" s="291"/>
      <c r="C2" s="291"/>
      <c r="D2" s="291"/>
      <c r="E2" s="291"/>
      <c r="F2" s="291"/>
    </row>
    <row r="3" spans="1:6" s="82" customFormat="1" ht="15" customHeight="1">
      <c r="A3" s="292" t="s">
        <v>69</v>
      </c>
      <c r="B3" s="292"/>
      <c r="C3" s="292"/>
      <c r="D3" s="292"/>
      <c r="E3" s="292"/>
      <c r="F3" s="292"/>
    </row>
    <row r="4" spans="1:6" s="82" customFormat="1" ht="15" customHeight="1">
      <c r="A4" s="292" t="s">
        <v>70</v>
      </c>
      <c r="B4" s="292"/>
      <c r="C4" s="292"/>
      <c r="D4" s="292"/>
      <c r="E4" s="292"/>
      <c r="F4" s="292"/>
    </row>
    <row r="5" spans="1:6" s="88" customFormat="1" ht="15" customHeight="1">
      <c r="A5" s="83"/>
      <c r="B5" s="84"/>
      <c r="C5" s="84"/>
      <c r="D5" s="85"/>
      <c r="E5" s="86"/>
      <c r="F5" s="87"/>
    </row>
    <row r="6" spans="1:6" s="91" customFormat="1" ht="30" customHeight="1">
      <c r="A6" s="89"/>
      <c r="B6" s="90" t="s">
        <v>71</v>
      </c>
      <c r="C6" s="90" t="s">
        <v>72</v>
      </c>
      <c r="D6" s="90" t="s">
        <v>73</v>
      </c>
      <c r="E6" s="90" t="s">
        <v>74</v>
      </c>
      <c r="F6" s="90" t="s">
        <v>75</v>
      </c>
    </row>
    <row r="7" spans="1:6" s="95" customFormat="1" ht="15" customHeight="1">
      <c r="A7" s="92" t="s">
        <v>76</v>
      </c>
      <c r="B7" s="93"/>
      <c r="C7" s="93"/>
      <c r="D7" s="94"/>
      <c r="E7" s="94"/>
      <c r="F7" s="94"/>
    </row>
    <row r="8" spans="1:6" s="7" customFormat="1" ht="15" customHeight="1">
      <c r="A8" s="35" t="s">
        <v>77</v>
      </c>
      <c r="B8" s="96">
        <f>'Premiums QTD-7'!B12</f>
        <v>1417838</v>
      </c>
      <c r="C8" s="96">
        <f>'Premiums QTD-7'!C12</f>
        <v>-7872</v>
      </c>
      <c r="D8" s="97">
        <f>'Premiums QTD-7'!D12</f>
        <v>0</v>
      </c>
      <c r="E8" s="97">
        <f>'Premiums QTD-7'!E12</f>
        <v>0</v>
      </c>
      <c r="F8" s="96">
        <f>SUM(B8:E8)</f>
        <v>1409966</v>
      </c>
    </row>
    <row r="9" spans="1:6" s="7" customFormat="1" ht="15" customHeight="1">
      <c r="A9" s="98" t="s">
        <v>78</v>
      </c>
      <c r="B9" s="99">
        <f>'Earned Incurred QTD-5'!D55</f>
        <v>2131</v>
      </c>
      <c r="C9" s="97">
        <v>0</v>
      </c>
      <c r="D9" s="97">
        <v>0</v>
      </c>
      <c r="E9" s="97">
        <v>0</v>
      </c>
      <c r="F9" s="99">
        <f>SUM(B9:E9)</f>
        <v>2131</v>
      </c>
    </row>
    <row r="10" spans="1:6" s="7" customFormat="1" ht="15" customHeight="1">
      <c r="A10" s="35" t="s">
        <v>79</v>
      </c>
      <c r="B10" s="99">
        <f>'Earned Incurred QTD-5'!C48</f>
        <v>19976</v>
      </c>
      <c r="C10" s="97">
        <v>0</v>
      </c>
      <c r="D10" s="97">
        <v>0</v>
      </c>
      <c r="E10" s="97">
        <v>0</v>
      </c>
      <c r="F10" s="99">
        <f>SUM(B10:E10)</f>
        <v>19976</v>
      </c>
    </row>
    <row r="11" spans="1:6" s="7" customFormat="1" ht="15" customHeight="1">
      <c r="A11" s="35" t="s">
        <v>80</v>
      </c>
      <c r="B11" s="100">
        <f>'Earned Incurred QTD-5'!D53</f>
        <v>-9337</v>
      </c>
      <c r="C11" s="97">
        <v>0</v>
      </c>
      <c r="D11" s="97">
        <v>0</v>
      </c>
      <c r="E11" s="97">
        <v>0</v>
      </c>
      <c r="F11" s="100">
        <f>SUM(B11:E11)</f>
        <v>-9337</v>
      </c>
    </row>
    <row r="12" spans="1:6" s="7" customFormat="1" ht="15" customHeight="1" thickBot="1">
      <c r="A12" s="35" t="s">
        <v>81</v>
      </c>
      <c r="B12" s="101">
        <f>SUM(B8:B11)</f>
        <v>1430608</v>
      </c>
      <c r="C12" s="101">
        <f>SUM(C8:C11)</f>
        <v>-7872</v>
      </c>
      <c r="D12" s="102">
        <f>SUM(D8:D11)</f>
        <v>0</v>
      </c>
      <c r="E12" s="102">
        <f>SUM(E8:E11)</f>
        <v>0</v>
      </c>
      <c r="F12" s="103">
        <f>SUM(F8:F11)</f>
        <v>1422736</v>
      </c>
    </row>
    <row r="13" spans="1:6" s="7" customFormat="1" ht="15" customHeight="1" thickTop="1">
      <c r="A13" s="35"/>
      <c r="B13" s="104"/>
      <c r="C13" s="104"/>
      <c r="D13" s="104"/>
      <c r="E13" s="105"/>
      <c r="F13" s="105"/>
    </row>
    <row r="14" spans="1:6" s="7" customFormat="1" ht="15" customHeight="1">
      <c r="A14" s="92" t="s">
        <v>82</v>
      </c>
      <c r="B14" s="94"/>
      <c r="C14" s="94"/>
      <c r="D14" s="94"/>
      <c r="E14" s="106"/>
      <c r="F14" s="105"/>
    </row>
    <row r="15" spans="1:6" s="7" customFormat="1" ht="15" customHeight="1">
      <c r="A15" s="35" t="s">
        <v>83</v>
      </c>
      <c r="B15" s="99">
        <f>'Losses Incurred QTD-9'!B12</f>
        <v>508480</v>
      </c>
      <c r="C15" s="99">
        <f>'Losses Incurred QTD-9'!C12</f>
        <v>266867</v>
      </c>
      <c r="D15" s="100">
        <f>'Losses Incurred QTD-9'!D12</f>
        <v>105700</v>
      </c>
      <c r="E15" s="100">
        <f>'Losses Incurred QTD-9'!E12</f>
        <v>-1950</v>
      </c>
      <c r="F15" s="99">
        <f aca="true" t="shared" si="0" ref="F15:F23">SUM(B15:E15)</f>
        <v>879097</v>
      </c>
    </row>
    <row r="16" spans="1:6" s="7" customFormat="1" ht="15" customHeight="1">
      <c r="A16" s="35" t="s">
        <v>84</v>
      </c>
      <c r="B16" s="99">
        <f>'[1]Loss Expenses Paid QTD-15'!C30</f>
        <v>22154</v>
      </c>
      <c r="C16" s="99">
        <f>'[1]Loss Expenses Paid QTD-15'!C24</f>
        <v>35229</v>
      </c>
      <c r="D16" s="99">
        <f>'[1]Loss Expenses Paid QTD-15'!C18</f>
        <v>21941</v>
      </c>
      <c r="E16" s="100">
        <f>'[1]Loss Expenses Paid QTD-15'!C12</f>
        <v>-14355</v>
      </c>
      <c r="F16" s="99">
        <f t="shared" si="0"/>
        <v>64969</v>
      </c>
    </row>
    <row r="17" spans="1:6" s="7" customFormat="1" ht="15" customHeight="1">
      <c r="A17" s="35" t="s">
        <v>85</v>
      </c>
      <c r="B17" s="99">
        <f>'[1]Loss Expenses Paid QTD-15'!I30</f>
        <v>58651</v>
      </c>
      <c r="C17" s="99">
        <f>'[1]Loss Expenses Paid QTD-15'!I24</f>
        <v>31288</v>
      </c>
      <c r="D17" s="99">
        <f>'[1]Loss Expenses Paid QTD-15'!I18</f>
        <v>14102</v>
      </c>
      <c r="E17" s="100">
        <f>'[1]Loss Expenses Paid QTD-15'!I12</f>
        <v>-200</v>
      </c>
      <c r="F17" s="99">
        <f t="shared" si="0"/>
        <v>103841</v>
      </c>
    </row>
    <row r="18" spans="1:6" s="7" customFormat="1" ht="15" customHeight="1">
      <c r="A18" s="35" t="s">
        <v>86</v>
      </c>
      <c r="B18" s="99">
        <f>'[1]TB - Rounded'!H404</f>
        <v>5876</v>
      </c>
      <c r="C18" s="97">
        <v>0</v>
      </c>
      <c r="D18" s="97">
        <v>0</v>
      </c>
      <c r="E18" s="97">
        <v>0</v>
      </c>
      <c r="F18" s="99">
        <f t="shared" si="0"/>
        <v>5876</v>
      </c>
    </row>
    <row r="19" spans="1:6" s="7" customFormat="1" ht="15" customHeight="1">
      <c r="A19" s="107" t="s">
        <v>87</v>
      </c>
      <c r="B19" s="99">
        <f>'[1]TB - Rounded'!H409</f>
        <v>5831</v>
      </c>
      <c r="C19" s="97">
        <v>0</v>
      </c>
      <c r="D19" s="97">
        <v>0</v>
      </c>
      <c r="E19" s="97">
        <v>0</v>
      </c>
      <c r="F19" s="99">
        <f t="shared" si="0"/>
        <v>5831</v>
      </c>
    </row>
    <row r="20" spans="1:6" s="7" customFormat="1" ht="15" customHeight="1">
      <c r="A20" s="35" t="s">
        <v>88</v>
      </c>
      <c r="B20" s="99">
        <f>'[1]TB - Rounded'!H406</f>
        <v>4295</v>
      </c>
      <c r="C20" s="97">
        <v>0</v>
      </c>
      <c r="D20" s="97">
        <v>0</v>
      </c>
      <c r="E20" s="97">
        <v>0</v>
      </c>
      <c r="F20" s="99">
        <f t="shared" si="0"/>
        <v>4295</v>
      </c>
    </row>
    <row r="21" spans="1:6" s="7" customFormat="1" ht="15" customHeight="1">
      <c r="A21" s="107" t="s">
        <v>89</v>
      </c>
      <c r="B21" s="99">
        <f>'[1]TB - Rounded'!H399</f>
        <v>114221</v>
      </c>
      <c r="C21" s="100">
        <f>'[1]TB - Rounded'!H395</f>
        <v>-536</v>
      </c>
      <c r="D21" s="97">
        <f>'[1]TB - Rounded'!H391</f>
        <v>0</v>
      </c>
      <c r="E21" s="97">
        <v>0</v>
      </c>
      <c r="F21" s="99">
        <f t="shared" si="0"/>
        <v>113685</v>
      </c>
    </row>
    <row r="22" spans="1:6" s="7" customFormat="1" ht="15" customHeight="1">
      <c r="A22" s="35" t="s">
        <v>90</v>
      </c>
      <c r="B22" s="99">
        <f>'Earned Incurred QTD-5'!C39</f>
        <v>725088</v>
      </c>
      <c r="C22" s="97">
        <v>0</v>
      </c>
      <c r="D22" s="97">
        <v>0</v>
      </c>
      <c r="E22" s="97">
        <v>0</v>
      </c>
      <c r="F22" s="99">
        <f t="shared" si="0"/>
        <v>725088</v>
      </c>
    </row>
    <row r="23" spans="1:6" s="7" customFormat="1" ht="15" customHeight="1">
      <c r="A23" s="35" t="s">
        <v>34</v>
      </c>
      <c r="B23" s="99">
        <v>10727</v>
      </c>
      <c r="C23" s="97">
        <v>0</v>
      </c>
      <c r="D23" s="100">
        <v>-31404</v>
      </c>
      <c r="E23" s="97">
        <v>0</v>
      </c>
      <c r="F23" s="100">
        <f t="shared" si="0"/>
        <v>-20677</v>
      </c>
    </row>
    <row r="24" spans="1:7" s="7" customFormat="1" ht="15" customHeight="1" thickBot="1">
      <c r="A24" s="35" t="s">
        <v>81</v>
      </c>
      <c r="B24" s="101">
        <f>SUM(B15:B23)</f>
        <v>1455323</v>
      </c>
      <c r="C24" s="101">
        <f>SUM(C15:C23)</f>
        <v>332848</v>
      </c>
      <c r="D24" s="101">
        <f>SUM(D15:D23)</f>
        <v>110339</v>
      </c>
      <c r="E24" s="101">
        <f>SUM(E15:E23)</f>
        <v>-16505</v>
      </c>
      <c r="F24" s="103">
        <f>SUM(F15:F23)</f>
        <v>1882005</v>
      </c>
      <c r="G24" s="35"/>
    </row>
    <row r="25" spans="1:6" s="7" customFormat="1" ht="15" customHeight="1" thickTop="1">
      <c r="A25" s="35"/>
      <c r="B25" s="104"/>
      <c r="C25" s="104"/>
      <c r="D25" s="104"/>
      <c r="E25" s="104"/>
      <c r="F25" s="105"/>
    </row>
    <row r="26" spans="1:6" s="7" customFormat="1" ht="15" customHeight="1" thickBot="1">
      <c r="A26" s="108" t="s">
        <v>91</v>
      </c>
      <c r="B26" s="109">
        <f>B12-B24</f>
        <v>-24715</v>
      </c>
      <c r="C26" s="109">
        <f>C12-C24</f>
        <v>-340720</v>
      </c>
      <c r="D26" s="109">
        <f>D12-D24</f>
        <v>-110339</v>
      </c>
      <c r="E26" s="109">
        <f>E12-E24</f>
        <v>16505</v>
      </c>
      <c r="F26" s="110">
        <f>SUM(B26:E26)</f>
        <v>-459269</v>
      </c>
    </row>
    <row r="27" spans="1:6" s="7" customFormat="1" ht="15" customHeight="1" thickTop="1">
      <c r="A27" s="35"/>
      <c r="B27" s="104"/>
      <c r="C27" s="104"/>
      <c r="D27" s="104"/>
      <c r="E27" s="105"/>
      <c r="F27" s="105"/>
    </row>
    <row r="28" spans="1:6" s="7" customFormat="1" ht="15" customHeight="1">
      <c r="A28" s="92" t="s">
        <v>92</v>
      </c>
      <c r="B28" s="94"/>
      <c r="C28" s="94"/>
      <c r="D28" s="94"/>
      <c r="E28" s="106"/>
      <c r="F28" s="105"/>
    </row>
    <row r="29" spans="1:6" s="7" customFormat="1" ht="15" customHeight="1">
      <c r="A29" s="35" t="s">
        <v>93</v>
      </c>
      <c r="B29" s="99">
        <f>'Earned Incurred QTD-5'!B50</f>
        <v>15200</v>
      </c>
      <c r="C29" s="97">
        <v>0</v>
      </c>
      <c r="D29" s="97">
        <v>0</v>
      </c>
      <c r="E29" s="97">
        <v>0</v>
      </c>
      <c r="F29" s="99">
        <f>SUM(B29:E29)</f>
        <v>15200</v>
      </c>
    </row>
    <row r="30" spans="1:6" s="7" customFormat="1" ht="15" customHeight="1">
      <c r="A30" s="35" t="s">
        <v>94</v>
      </c>
      <c r="B30" s="99">
        <f>'Equity YTD-4'!B30</f>
        <v>1180016</v>
      </c>
      <c r="C30" s="97">
        <v>0</v>
      </c>
      <c r="D30" s="97">
        <v>0</v>
      </c>
      <c r="E30" s="97">
        <v>0</v>
      </c>
      <c r="F30" s="99">
        <f>SUM(B30:E30)</f>
        <v>1180016</v>
      </c>
    </row>
    <row r="31" spans="1:6" s="7" customFormat="1" ht="15" customHeight="1">
      <c r="A31" s="35" t="s">
        <v>65</v>
      </c>
      <c r="B31" s="100">
        <f>-'Income Statement-2'!B37</f>
        <v>97319</v>
      </c>
      <c r="C31" s="97">
        <v>0</v>
      </c>
      <c r="D31" s="97">
        <v>0</v>
      </c>
      <c r="E31" s="97">
        <v>0</v>
      </c>
      <c r="F31" s="100">
        <f>SUM(B31:E31)</f>
        <v>97319</v>
      </c>
    </row>
    <row r="32" spans="1:7" s="7" customFormat="1" ht="15" customHeight="1" thickBot="1">
      <c r="A32" s="35" t="s">
        <v>81</v>
      </c>
      <c r="B32" s="101">
        <f>SUM(B29:B31)</f>
        <v>1292535</v>
      </c>
      <c r="C32" s="102">
        <f>SUM(C29:C31)</f>
        <v>0</v>
      </c>
      <c r="D32" s="102">
        <f>SUM(D29:D31)</f>
        <v>0</v>
      </c>
      <c r="E32" s="102">
        <f>SUM(E29:E31)</f>
        <v>0</v>
      </c>
      <c r="F32" s="103">
        <f>SUM(F29:F31)</f>
        <v>1292535</v>
      </c>
      <c r="G32" s="111"/>
    </row>
    <row r="33" spans="1:6" s="7" customFormat="1" ht="15" customHeight="1" thickTop="1">
      <c r="A33" s="35"/>
      <c r="B33" s="104"/>
      <c r="C33" s="104"/>
      <c r="D33" s="104"/>
      <c r="E33" s="105"/>
      <c r="F33" s="105"/>
    </row>
    <row r="34" spans="1:6" s="7" customFormat="1" ht="15" customHeight="1">
      <c r="A34" s="92" t="s">
        <v>95</v>
      </c>
      <c r="B34" s="94"/>
      <c r="C34" s="94"/>
      <c r="D34" s="94"/>
      <c r="E34" s="106"/>
      <c r="F34" s="105"/>
    </row>
    <row r="35" spans="1:6" s="7" customFormat="1" ht="15" customHeight="1">
      <c r="A35" s="35" t="s">
        <v>96</v>
      </c>
      <c r="B35" s="99">
        <f>'Earned Incurred QTD-5'!B49</f>
        <v>15481</v>
      </c>
      <c r="C35" s="97">
        <v>0</v>
      </c>
      <c r="D35" s="97">
        <v>0</v>
      </c>
      <c r="E35" s="97">
        <v>0</v>
      </c>
      <c r="F35" s="99">
        <f>SUM(B35:E35)</f>
        <v>15481</v>
      </c>
    </row>
    <row r="36" spans="1:6" s="7" customFormat="1" ht="15" customHeight="1">
      <c r="A36" s="35" t="s">
        <v>97</v>
      </c>
      <c r="B36" s="99">
        <v>1127320</v>
      </c>
      <c r="C36" s="97">
        <v>0</v>
      </c>
      <c r="D36" s="97">
        <v>0</v>
      </c>
      <c r="E36" s="97">
        <v>0</v>
      </c>
      <c r="F36" s="99">
        <f>SUM(B36:E36)</f>
        <v>1127320</v>
      </c>
    </row>
    <row r="37" spans="1:6" s="7" customFormat="1" ht="15" customHeight="1" thickBot="1">
      <c r="A37" s="35" t="s">
        <v>81</v>
      </c>
      <c r="B37" s="101">
        <f>SUM(B35:B36)</f>
        <v>1142801</v>
      </c>
      <c r="C37" s="102">
        <f>SUM(C35:C36)</f>
        <v>0</v>
      </c>
      <c r="D37" s="102">
        <f>SUM(D35:D36)</f>
        <v>0</v>
      </c>
      <c r="E37" s="102">
        <f>SUM(E35:E36)</f>
        <v>0</v>
      </c>
      <c r="F37" s="103">
        <f>SUM(F35:F36)</f>
        <v>1142801</v>
      </c>
    </row>
    <row r="38" spans="1:6" s="7" customFormat="1" ht="15" customHeight="1" thickTop="1">
      <c r="A38" s="35"/>
      <c r="B38" s="104"/>
      <c r="C38" s="104"/>
      <c r="D38" s="104"/>
      <c r="E38" s="105"/>
      <c r="F38" s="97"/>
    </row>
    <row r="39" spans="1:6" s="7" customFormat="1" ht="15" customHeight="1" thickBot="1">
      <c r="A39" s="92" t="s">
        <v>98</v>
      </c>
      <c r="B39" s="109">
        <f>B26-B32+B37</f>
        <v>-174449</v>
      </c>
      <c r="C39" s="109">
        <f>C26-C32+C37</f>
        <v>-340720</v>
      </c>
      <c r="D39" s="109">
        <f>D26-D32+D37</f>
        <v>-110339</v>
      </c>
      <c r="E39" s="109">
        <f>E26-E32+E37</f>
        <v>16505</v>
      </c>
      <c r="F39" s="110">
        <f>F26-F32+F37</f>
        <v>-609003</v>
      </c>
    </row>
    <row r="40" spans="1:6" s="7" customFormat="1" ht="15" customHeight="1" thickTop="1">
      <c r="A40" s="35"/>
      <c r="B40" s="104"/>
      <c r="C40" s="104"/>
      <c r="D40" s="104"/>
      <c r="E40" s="105"/>
      <c r="F40" s="105"/>
    </row>
    <row r="41" spans="1:6" s="7" customFormat="1" ht="15" customHeight="1">
      <c r="A41" s="112" t="s">
        <v>99</v>
      </c>
      <c r="B41" s="113"/>
      <c r="C41" s="113"/>
      <c r="D41" s="113"/>
      <c r="E41" s="105"/>
      <c r="F41" s="105"/>
    </row>
    <row r="42" spans="1:6" s="7" customFormat="1" ht="15" customHeight="1">
      <c r="A42" s="35" t="s">
        <v>28</v>
      </c>
      <c r="B42" s="99">
        <f>'Premiums QTD-7'!B18</f>
        <v>2571079</v>
      </c>
      <c r="C42" s="99">
        <f>'Premiums QTD-7'!C18</f>
        <v>165397</v>
      </c>
      <c r="D42" s="97">
        <f>'Premiums QTD-7'!D18</f>
        <v>0</v>
      </c>
      <c r="E42" s="97">
        <f>'Premiums QTD-7'!E18</f>
        <v>0</v>
      </c>
      <c r="F42" s="99">
        <f>SUM(B42:E42)</f>
        <v>2736476</v>
      </c>
    </row>
    <row r="43" spans="1:6" s="7" customFormat="1" ht="15" customHeight="1">
      <c r="A43" s="35" t="s">
        <v>100</v>
      </c>
      <c r="B43" s="99">
        <f>'Losses Incurred QTD-9'!B18+'Losses Incurred QTD-9'!B24</f>
        <v>489970</v>
      </c>
      <c r="C43" s="99">
        <f>'Losses Incurred QTD-9'!C18+'Losses Incurred QTD-9'!C24</f>
        <v>320705</v>
      </c>
      <c r="D43" s="99">
        <f>'Losses Incurred QTD-9'!D18+'Losses Incurred QTD-9'!D24</f>
        <v>5000</v>
      </c>
      <c r="E43" s="97">
        <f>'Losses Incurred QTD-9'!E18+'Losses Incurred QTD-9'!E24</f>
        <v>0</v>
      </c>
      <c r="F43" s="99">
        <f>SUM(B43:E43)</f>
        <v>815675</v>
      </c>
    </row>
    <row r="44" spans="1:6" s="7" customFormat="1" ht="15" customHeight="1">
      <c r="A44" s="35" t="s">
        <v>101</v>
      </c>
      <c r="B44" s="99">
        <f>'Loss Expenses QTD-11'!B18</f>
        <v>124733</v>
      </c>
      <c r="C44" s="99">
        <f>'Loss Expenses QTD-11'!C18</f>
        <v>127297</v>
      </c>
      <c r="D44" s="97">
        <f>'Loss Expenses QTD-11'!D18</f>
        <v>0</v>
      </c>
      <c r="E44" s="97">
        <f>'Loss Expenses QTD-11'!E18</f>
        <v>0</v>
      </c>
      <c r="F44" s="99">
        <f>SUM(B44:E44)</f>
        <v>252030</v>
      </c>
    </row>
    <row r="45" spans="1:6" s="7" customFormat="1" ht="15" customHeight="1">
      <c r="A45" s="35" t="s">
        <v>102</v>
      </c>
      <c r="B45" s="99">
        <f>'Earned Incurred QTD-5'!B41</f>
        <v>89812</v>
      </c>
      <c r="C45" s="97">
        <v>0</v>
      </c>
      <c r="D45" s="97">
        <v>0</v>
      </c>
      <c r="E45" s="97">
        <v>0</v>
      </c>
      <c r="F45" s="99">
        <f>SUM(B45:E45)</f>
        <v>89812</v>
      </c>
    </row>
    <row r="46" spans="1:7" s="7" customFormat="1" ht="15" customHeight="1">
      <c r="A46" s="35" t="s">
        <v>103</v>
      </c>
      <c r="B46" s="99">
        <f>'Earned Incurred QTD-5'!B33</f>
        <v>95952</v>
      </c>
      <c r="C46" s="97">
        <v>0</v>
      </c>
      <c r="D46" s="97">
        <v>0</v>
      </c>
      <c r="E46" s="97">
        <v>0</v>
      </c>
      <c r="F46" s="99">
        <f>SUM(B46:E46)</f>
        <v>95952</v>
      </c>
      <c r="G46" s="114"/>
    </row>
    <row r="47" spans="1:6" s="7" customFormat="1" ht="15" customHeight="1" thickBot="1">
      <c r="A47" s="115" t="s">
        <v>81</v>
      </c>
      <c r="B47" s="101">
        <f>SUM(B42:B46)</f>
        <v>3371546</v>
      </c>
      <c r="C47" s="101">
        <f>SUM(C42:C46)</f>
        <v>613399</v>
      </c>
      <c r="D47" s="101">
        <f>SUM(D42:D46)</f>
        <v>5000</v>
      </c>
      <c r="E47" s="102">
        <f>SUM(E42:E46)</f>
        <v>0</v>
      </c>
      <c r="F47" s="103">
        <f>SUM(F42:F46)</f>
        <v>3989945</v>
      </c>
    </row>
    <row r="48" spans="1:6" s="7" customFormat="1" ht="15" customHeight="1" thickTop="1">
      <c r="A48" s="35"/>
      <c r="B48" s="104"/>
      <c r="C48" s="104"/>
      <c r="D48" s="104"/>
      <c r="E48" s="105"/>
      <c r="F48" s="105"/>
    </row>
    <row r="49" spans="1:6" s="7" customFormat="1" ht="15" customHeight="1">
      <c r="A49" s="112" t="s">
        <v>104</v>
      </c>
      <c r="B49" s="113"/>
      <c r="C49" s="113"/>
      <c r="D49" s="113"/>
      <c r="E49" s="105"/>
      <c r="F49" s="105"/>
    </row>
    <row r="50" spans="1:6" s="7" customFormat="1" ht="15" customHeight="1">
      <c r="A50" s="35" t="s">
        <v>28</v>
      </c>
      <c r="B50" s="99">
        <f>'Premiums QTD-7'!B24</f>
        <v>1991563</v>
      </c>
      <c r="C50" s="99">
        <f>'Premiums QTD-7'!C24</f>
        <v>694814</v>
      </c>
      <c r="D50" s="97">
        <f>'Premiums QTD-7'!D24</f>
        <v>0</v>
      </c>
      <c r="E50" s="97">
        <f>'Premiums QTD-7'!E24</f>
        <v>0</v>
      </c>
      <c r="F50" s="99">
        <f>SUM(B50:E50)</f>
        <v>2686377</v>
      </c>
    </row>
    <row r="51" spans="1:6" s="7" customFormat="1" ht="15" customHeight="1">
      <c r="A51" s="35" t="s">
        <v>100</v>
      </c>
      <c r="B51" s="99">
        <f>'Losses Incurred QTD-9'!B31</f>
        <v>452412</v>
      </c>
      <c r="C51" s="99">
        <f>'Losses Incurred QTD-9'!C31</f>
        <v>505258</v>
      </c>
      <c r="D51" s="99">
        <f>'Losses Incurred QTD-9'!D31</f>
        <v>164000</v>
      </c>
      <c r="E51" s="99">
        <f>'Losses Incurred QTD-9'!E31</f>
        <v>5000</v>
      </c>
      <c r="F51" s="99">
        <f>SUM(B51:E51)</f>
        <v>1126670</v>
      </c>
    </row>
    <row r="52" spans="1:6" s="7" customFormat="1" ht="15" customHeight="1">
      <c r="A52" s="35" t="s">
        <v>105</v>
      </c>
      <c r="B52" s="99">
        <f>'Loss Expenses QTD-11'!B24</f>
        <v>96219</v>
      </c>
      <c r="C52" s="99">
        <f>'Loss Expenses QTD-11'!C24</f>
        <v>127025</v>
      </c>
      <c r="D52" s="99">
        <f>'Loss Expenses QTD-11'!D24</f>
        <v>45179</v>
      </c>
      <c r="E52" s="99">
        <f>'Loss Expenses QTD-11'!E24</f>
        <v>10612</v>
      </c>
      <c r="F52" s="99">
        <f>SUM(B52:E52)</f>
        <v>279035</v>
      </c>
    </row>
    <row r="53" spans="1:6" s="7" customFormat="1" ht="15" customHeight="1">
      <c r="A53" s="35" t="s">
        <v>102</v>
      </c>
      <c r="B53" s="99">
        <f>'Earned Incurred QTD-5'!B42</f>
        <v>109722</v>
      </c>
      <c r="C53" s="97">
        <v>0</v>
      </c>
      <c r="D53" s="97">
        <v>0</v>
      </c>
      <c r="E53" s="97">
        <v>0</v>
      </c>
      <c r="F53" s="99">
        <f>SUM(B53:E53)</f>
        <v>109722</v>
      </c>
    </row>
    <row r="54" spans="1:6" s="7" customFormat="1" ht="15" customHeight="1">
      <c r="A54" s="35" t="s">
        <v>103</v>
      </c>
      <c r="B54" s="99">
        <f>'Earned Incurred QTD-5'!B34</f>
        <v>97728</v>
      </c>
      <c r="C54" s="97">
        <v>0</v>
      </c>
      <c r="D54" s="97">
        <v>0</v>
      </c>
      <c r="E54" s="97">
        <v>0</v>
      </c>
      <c r="F54" s="99">
        <f>SUM(B54:E54)</f>
        <v>97728</v>
      </c>
    </row>
    <row r="55" spans="1:6" s="7" customFormat="1" ht="15" customHeight="1" thickBot="1">
      <c r="A55" s="35" t="s">
        <v>81</v>
      </c>
      <c r="B55" s="101">
        <f>SUM(B50:B54)</f>
        <v>2747644</v>
      </c>
      <c r="C55" s="101">
        <f>SUM(C50:C54)</f>
        <v>1327097</v>
      </c>
      <c r="D55" s="101">
        <f>SUM(D50:D54)</f>
        <v>209179</v>
      </c>
      <c r="E55" s="101">
        <f>SUM(E50:E54)</f>
        <v>15612</v>
      </c>
      <c r="F55" s="103">
        <f>SUM(F50:F54)</f>
        <v>4299532</v>
      </c>
    </row>
    <row r="56" spans="1:6" s="7" customFormat="1" ht="15" customHeight="1" thickTop="1">
      <c r="A56" s="35"/>
      <c r="B56" s="104"/>
      <c r="C56" s="104"/>
      <c r="D56" s="104"/>
      <c r="E56" s="104"/>
      <c r="F56" s="22"/>
    </row>
    <row r="57" spans="1:6" s="7" customFormat="1" ht="15" customHeight="1" thickBot="1">
      <c r="A57" s="108" t="s">
        <v>106</v>
      </c>
      <c r="B57" s="116">
        <f>B39-B47+B55</f>
        <v>-798351</v>
      </c>
      <c r="C57" s="116">
        <f>C39-C47+C55</f>
        <v>372978</v>
      </c>
      <c r="D57" s="116">
        <f>D39-D47+D55</f>
        <v>93840</v>
      </c>
      <c r="E57" s="116">
        <f>E39-E47+E55</f>
        <v>32117</v>
      </c>
      <c r="F57" s="116">
        <f>F39-F47+F55</f>
        <v>-299416</v>
      </c>
    </row>
    <row r="58" spans="1:7" s="7" customFormat="1" ht="15" customHeight="1" thickTop="1">
      <c r="A58" s="95"/>
      <c r="B58" s="95"/>
      <c r="C58" s="95"/>
      <c r="D58" s="104"/>
      <c r="E58" s="104"/>
      <c r="F58" s="104"/>
      <c r="G58" s="104"/>
    </row>
    <row r="59" spans="4:7" s="7" customFormat="1" ht="15" customHeight="1">
      <c r="D59" s="104"/>
      <c r="E59" s="104"/>
      <c r="F59" s="104"/>
      <c r="G59" s="104"/>
    </row>
    <row r="60" spans="4:6" s="7" customFormat="1" ht="15" customHeight="1">
      <c r="D60" s="104"/>
      <c r="E60" s="104"/>
      <c r="F60" s="104"/>
    </row>
    <row r="61" spans="4:6" s="7" customFormat="1" ht="15" customHeight="1">
      <c r="D61" s="104"/>
      <c r="E61" s="104"/>
      <c r="F61" s="22"/>
    </row>
    <row r="62" spans="4:6" s="7" customFormat="1" ht="15" customHeight="1">
      <c r="D62" s="104"/>
      <c r="E62" s="104"/>
      <c r="F62" s="22"/>
    </row>
    <row r="63" spans="4:6" s="7" customFormat="1" ht="15" customHeight="1">
      <c r="D63" s="104"/>
      <c r="E63" s="104"/>
      <c r="F63" s="22"/>
    </row>
    <row r="64" spans="4:6" s="7" customFormat="1" ht="15" customHeight="1">
      <c r="D64" s="104"/>
      <c r="E64" s="104"/>
      <c r="F64" s="22"/>
    </row>
    <row r="65" spans="4:6" s="7" customFormat="1" ht="15" customHeight="1">
      <c r="D65" s="104"/>
      <c r="E65" s="104"/>
      <c r="F65" s="22"/>
    </row>
    <row r="66" spans="4:6" s="7" customFormat="1" ht="15" customHeight="1">
      <c r="D66" s="104"/>
      <c r="E66" s="104"/>
      <c r="F66" s="22"/>
    </row>
    <row r="67" spans="4:6" s="7" customFormat="1" ht="15" customHeight="1">
      <c r="D67" s="104"/>
      <c r="E67" s="104"/>
      <c r="F67" s="22"/>
    </row>
    <row r="68" spans="4:6" s="7" customFormat="1" ht="15" customHeight="1">
      <c r="D68" s="104"/>
      <c r="E68" s="104"/>
      <c r="F68" s="22"/>
    </row>
    <row r="69" spans="4:6" s="7" customFormat="1" ht="15" customHeight="1">
      <c r="D69" s="104"/>
      <c r="E69" s="104"/>
      <c r="F69" s="22"/>
    </row>
    <row r="70" spans="4:6" s="7" customFormat="1" ht="15" customHeight="1">
      <c r="D70" s="104"/>
      <c r="E70" s="104"/>
      <c r="F70" s="22"/>
    </row>
    <row r="71" spans="4:6" s="7" customFormat="1" ht="15" customHeight="1">
      <c r="D71" s="104"/>
      <c r="E71" s="104"/>
      <c r="F71" s="22"/>
    </row>
    <row r="72" spans="4:6" s="7" customFormat="1" ht="15" customHeight="1">
      <c r="D72" s="104"/>
      <c r="E72" s="104"/>
      <c r="F72" s="22"/>
    </row>
    <row r="73" spans="4:6" s="7" customFormat="1" ht="15" customHeight="1">
      <c r="D73" s="104"/>
      <c r="E73" s="104"/>
      <c r="F73" s="22"/>
    </row>
    <row r="74" spans="4:6" s="7" customFormat="1" ht="15" customHeight="1">
      <c r="D74" s="104"/>
      <c r="E74" s="104"/>
      <c r="F74" s="22"/>
    </row>
    <row r="75" spans="4:6" s="7" customFormat="1" ht="15" customHeight="1">
      <c r="D75" s="104"/>
      <c r="E75" s="104"/>
      <c r="F75" s="22"/>
    </row>
    <row r="76" spans="4:6" s="7" customFormat="1" ht="15" customHeight="1">
      <c r="D76" s="104"/>
      <c r="E76" s="104"/>
      <c r="F76" s="22"/>
    </row>
    <row r="77" spans="4:6" s="7" customFormat="1" ht="15" customHeight="1">
      <c r="D77" s="104"/>
      <c r="E77" s="104"/>
      <c r="F77" s="22"/>
    </row>
    <row r="78" spans="4:6" s="7" customFormat="1" ht="15" customHeight="1">
      <c r="D78" s="104"/>
      <c r="E78" s="104"/>
      <c r="F78" s="22"/>
    </row>
    <row r="79" spans="4:6" s="7" customFormat="1" ht="15" customHeight="1">
      <c r="D79" s="104"/>
      <c r="E79" s="104"/>
      <c r="F79" s="22"/>
    </row>
    <row r="80" spans="4:6" s="7" customFormat="1" ht="15" customHeight="1">
      <c r="D80" s="104"/>
      <c r="E80" s="104"/>
      <c r="F80" s="22"/>
    </row>
    <row r="81" spans="4:6" s="7" customFormat="1" ht="15" customHeight="1">
      <c r="D81" s="104"/>
      <c r="E81" s="104"/>
      <c r="F81" s="22"/>
    </row>
    <row r="82" spans="4:6" s="7" customFormat="1" ht="15" customHeight="1">
      <c r="D82" s="104"/>
      <c r="E82" s="104"/>
      <c r="F82" s="22"/>
    </row>
    <row r="83" spans="4:6" s="7" customFormat="1" ht="15" customHeight="1">
      <c r="D83" s="104"/>
      <c r="E83" s="104"/>
      <c r="F83" s="22"/>
    </row>
    <row r="84" spans="4:6" s="7" customFormat="1" ht="15" customHeight="1">
      <c r="D84" s="104"/>
      <c r="E84" s="104"/>
      <c r="F84" s="22"/>
    </row>
    <row r="85" spans="4:6" s="7" customFormat="1" ht="15" customHeight="1">
      <c r="D85" s="104"/>
      <c r="E85" s="104"/>
      <c r="F85" s="22"/>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D1"/>
    </sheetView>
  </sheetViews>
  <sheetFormatPr defaultColWidth="15.7109375" defaultRowHeight="15" customHeight="1"/>
  <cols>
    <col min="1" max="1" width="64.7109375" style="47" bestFit="1" customWidth="1"/>
    <col min="2" max="3" width="15.7109375" style="47" customWidth="1"/>
    <col min="4" max="5" width="15.7109375" style="117" customWidth="1"/>
    <col min="6" max="6" width="15.7109375" style="118" customWidth="1"/>
    <col min="7" max="16384" width="15.7109375" style="47" customWidth="1"/>
  </cols>
  <sheetData>
    <row r="1" spans="1:6" s="80" customFormat="1" ht="30" customHeight="1">
      <c r="A1" s="290" t="s">
        <v>0</v>
      </c>
      <c r="B1" s="290"/>
      <c r="C1" s="290"/>
      <c r="D1" s="290"/>
      <c r="E1" s="290"/>
      <c r="F1" s="290"/>
    </row>
    <row r="2" spans="1:6" s="46" customFormat="1" ht="15" customHeight="1">
      <c r="A2" s="291"/>
      <c r="B2" s="291"/>
      <c r="C2" s="291"/>
      <c r="D2" s="291"/>
      <c r="E2" s="291"/>
      <c r="F2" s="291"/>
    </row>
    <row r="3" spans="1:6" s="82" customFormat="1" ht="15" customHeight="1">
      <c r="A3" s="292" t="s">
        <v>69</v>
      </c>
      <c r="B3" s="292"/>
      <c r="C3" s="292"/>
      <c r="D3" s="292"/>
      <c r="E3" s="292"/>
      <c r="F3" s="292"/>
    </row>
    <row r="4" spans="1:6" s="82" customFormat="1" ht="15" customHeight="1">
      <c r="A4" s="292" t="s">
        <v>107</v>
      </c>
      <c r="B4" s="292"/>
      <c r="C4" s="292"/>
      <c r="D4" s="292"/>
      <c r="E4" s="292"/>
      <c r="F4" s="292"/>
    </row>
    <row r="5" spans="1:6" s="88" customFormat="1" ht="15" customHeight="1">
      <c r="A5" s="81"/>
      <c r="B5" s="119"/>
      <c r="C5" s="119"/>
      <c r="D5" s="120"/>
      <c r="E5" s="121"/>
      <c r="F5" s="122"/>
    </row>
    <row r="6" spans="1:6" s="91" customFormat="1" ht="30" customHeight="1">
      <c r="A6" s="89"/>
      <c r="B6" s="90" t="s">
        <v>71</v>
      </c>
      <c r="C6" s="90" t="s">
        <v>72</v>
      </c>
      <c r="D6" s="90" t="s">
        <v>73</v>
      </c>
      <c r="E6" s="90" t="s">
        <v>74</v>
      </c>
      <c r="F6" s="90" t="s">
        <v>75</v>
      </c>
    </row>
    <row r="7" spans="1:6" s="95" customFormat="1" ht="15" customHeight="1">
      <c r="A7" s="92" t="s">
        <v>76</v>
      </c>
      <c r="B7" s="93"/>
      <c r="C7" s="93"/>
      <c r="D7" s="94"/>
      <c r="E7" s="94"/>
      <c r="F7" s="94"/>
    </row>
    <row r="8" spans="1:6" s="7" customFormat="1" ht="15" customHeight="1">
      <c r="A8" s="35" t="s">
        <v>77</v>
      </c>
      <c r="B8" s="96">
        <f>'Premiums YTD-8'!B12</f>
        <v>4052694</v>
      </c>
      <c r="C8" s="96">
        <f>'Premiums YTD-8'!C12</f>
        <v>-40236</v>
      </c>
      <c r="D8" s="96">
        <f>'Premiums YTD-8'!D12</f>
        <v>-3491</v>
      </c>
      <c r="E8" s="97">
        <f>'Premiums YTD-8'!E12</f>
        <v>0</v>
      </c>
      <c r="F8" s="96">
        <f>SUM(B8:E8)</f>
        <v>4008967</v>
      </c>
    </row>
    <row r="9" spans="1:6" s="7" customFormat="1" ht="15" customHeight="1">
      <c r="A9" s="98" t="s">
        <v>78</v>
      </c>
      <c r="B9" s="99">
        <f>'Earned Incurred YTD-6'!D55</f>
        <v>6661</v>
      </c>
      <c r="C9" s="97">
        <v>0</v>
      </c>
      <c r="D9" s="97">
        <v>0</v>
      </c>
      <c r="E9" s="97">
        <v>0</v>
      </c>
      <c r="F9" s="99">
        <f>SUM(B9:E9)</f>
        <v>6661</v>
      </c>
    </row>
    <row r="10" spans="1:6" s="7" customFormat="1" ht="15" customHeight="1">
      <c r="A10" s="35" t="s">
        <v>79</v>
      </c>
      <c r="B10" s="99">
        <f>'Earned Incurred YTD-6'!C48</f>
        <v>47956</v>
      </c>
      <c r="C10" s="97">
        <v>0</v>
      </c>
      <c r="D10" s="97">
        <v>0</v>
      </c>
      <c r="E10" s="97">
        <v>0</v>
      </c>
      <c r="F10" s="99">
        <f>SUM(B10:E10)</f>
        <v>47956</v>
      </c>
    </row>
    <row r="11" spans="1:6" s="7" customFormat="1" ht="15" customHeight="1">
      <c r="A11" s="35" t="s">
        <v>80</v>
      </c>
      <c r="B11" s="100">
        <f>'Earned Incurred YTD-6'!D53</f>
        <v>-18257</v>
      </c>
      <c r="C11" s="97">
        <v>0</v>
      </c>
      <c r="D11" s="97">
        <v>0</v>
      </c>
      <c r="E11" s="97">
        <v>0</v>
      </c>
      <c r="F11" s="100">
        <f>SUM(B11:E11)</f>
        <v>-18257</v>
      </c>
    </row>
    <row r="12" spans="1:6" s="7" customFormat="1" ht="15" customHeight="1" thickBot="1">
      <c r="A12" s="35" t="s">
        <v>81</v>
      </c>
      <c r="B12" s="101">
        <f>SUM(B8:B11)</f>
        <v>4089054</v>
      </c>
      <c r="C12" s="101">
        <f>SUM(C8:C11)</f>
        <v>-40236</v>
      </c>
      <c r="D12" s="101">
        <f>SUM(D8:D11)</f>
        <v>-3491</v>
      </c>
      <c r="E12" s="123">
        <f>SUM(E8:E11)</f>
        <v>0</v>
      </c>
      <c r="F12" s="103">
        <f>SUM(F8:F11)</f>
        <v>4045327</v>
      </c>
    </row>
    <row r="13" spans="1:6" s="7" customFormat="1" ht="15" customHeight="1" thickTop="1">
      <c r="A13" s="35"/>
      <c r="B13" s="104"/>
      <c r="C13" s="104"/>
      <c r="D13" s="104"/>
      <c r="E13" s="105"/>
      <c r="F13" s="105"/>
    </row>
    <row r="14" spans="1:6" s="7" customFormat="1" ht="15" customHeight="1">
      <c r="A14" s="92" t="s">
        <v>82</v>
      </c>
      <c r="B14" s="94"/>
      <c r="C14" s="94"/>
      <c r="D14" s="94"/>
      <c r="E14" s="106"/>
      <c r="F14" s="105"/>
    </row>
    <row r="15" spans="1:6" s="7" customFormat="1" ht="15" customHeight="1">
      <c r="A15" s="35" t="s">
        <v>83</v>
      </c>
      <c r="B15" s="99">
        <f>'Losses Incurred YTD-10'!B12</f>
        <v>705296</v>
      </c>
      <c r="C15" s="99">
        <f>'Losses Incurred YTD-10'!C12</f>
        <v>1888504</v>
      </c>
      <c r="D15" s="100">
        <f>'Losses Incurred YTD-10'!D12</f>
        <v>145407</v>
      </c>
      <c r="E15" s="97">
        <f>'Losses Incurred YTD-10'!E12</f>
        <v>0</v>
      </c>
      <c r="F15" s="99">
        <f aca="true" t="shared" si="0" ref="F15:F23">SUM(B15:E15)</f>
        <v>2739207</v>
      </c>
    </row>
    <row r="16" spans="1:6" s="7" customFormat="1" ht="15" customHeight="1">
      <c r="A16" s="35" t="s">
        <v>84</v>
      </c>
      <c r="B16" s="99">
        <f>'[1]Loss Expenses Paid YTD-16'!C30</f>
        <v>32569</v>
      </c>
      <c r="C16" s="99">
        <f>'[1]Loss Expenses Paid YTD-16'!C24</f>
        <v>115596</v>
      </c>
      <c r="D16" s="99">
        <f>'[1]Loss Expenses Paid YTD-16'!C18</f>
        <v>34711</v>
      </c>
      <c r="E16" s="97">
        <f>'[1]Loss Expenses Paid YTD-16'!C12</f>
        <v>0</v>
      </c>
      <c r="F16" s="99">
        <f t="shared" si="0"/>
        <v>182876</v>
      </c>
    </row>
    <row r="17" spans="1:6" s="7" customFormat="1" ht="15" customHeight="1">
      <c r="A17" s="35" t="s">
        <v>85</v>
      </c>
      <c r="B17" s="99">
        <f>'[1]Loss Expenses Paid YTD-16'!I30</f>
        <v>78524</v>
      </c>
      <c r="C17" s="99">
        <f>'[1]Loss Expenses Paid YTD-16'!I24</f>
        <v>222107</v>
      </c>
      <c r="D17" s="99">
        <f>'[1]Loss Expenses Paid YTD-16'!I18</f>
        <v>19382</v>
      </c>
      <c r="E17" s="97">
        <f>'[1]Loss Expenses Paid YTD-16'!I12</f>
        <v>0</v>
      </c>
      <c r="F17" s="99">
        <f t="shared" si="0"/>
        <v>320013</v>
      </c>
    </row>
    <row r="18" spans="1:6" s="7" customFormat="1" ht="15" customHeight="1">
      <c r="A18" s="35" t="s">
        <v>86</v>
      </c>
      <c r="B18" s="99">
        <f>'[1]TB - Rounded'!J404</f>
        <v>29391</v>
      </c>
      <c r="C18" s="97">
        <v>0</v>
      </c>
      <c r="D18" s="97">
        <v>0</v>
      </c>
      <c r="E18" s="97">
        <v>0</v>
      </c>
      <c r="F18" s="99">
        <f t="shared" si="0"/>
        <v>29391</v>
      </c>
    </row>
    <row r="19" spans="1:6" s="7" customFormat="1" ht="15" customHeight="1">
      <c r="A19" s="107" t="s">
        <v>87</v>
      </c>
      <c r="B19" s="99">
        <f>'[1]TB - Rounded'!J409</f>
        <v>19701</v>
      </c>
      <c r="C19" s="97">
        <v>0</v>
      </c>
      <c r="D19" s="97">
        <v>0</v>
      </c>
      <c r="E19" s="97">
        <v>0</v>
      </c>
      <c r="F19" s="99">
        <f t="shared" si="0"/>
        <v>19701</v>
      </c>
    </row>
    <row r="20" spans="1:6" s="7" customFormat="1" ht="15" customHeight="1">
      <c r="A20" s="35" t="s">
        <v>88</v>
      </c>
      <c r="B20" s="99">
        <f>'[1]TB - Rounded'!J406</f>
        <v>12495</v>
      </c>
      <c r="C20" s="97">
        <v>0</v>
      </c>
      <c r="D20" s="97">
        <v>0</v>
      </c>
      <c r="E20" s="97">
        <v>0</v>
      </c>
      <c r="F20" s="99">
        <f t="shared" si="0"/>
        <v>12495</v>
      </c>
    </row>
    <row r="21" spans="1:6" s="7" customFormat="1" ht="15" customHeight="1">
      <c r="A21" s="107" t="s">
        <v>89</v>
      </c>
      <c r="B21" s="99">
        <f>'[1]TB - Rounded'!J399</f>
        <v>329602</v>
      </c>
      <c r="C21" s="100">
        <f>'[1]TB - Rounded'!J395</f>
        <v>-3908</v>
      </c>
      <c r="D21" s="100">
        <f>'[1]TB - Rounded'!J391</f>
        <v>-308</v>
      </c>
      <c r="E21" s="97">
        <v>0</v>
      </c>
      <c r="F21" s="99">
        <f t="shared" si="0"/>
        <v>325386</v>
      </c>
    </row>
    <row r="22" spans="1:6" s="7" customFormat="1" ht="15" customHeight="1">
      <c r="A22" s="35" t="s">
        <v>90</v>
      </c>
      <c r="B22" s="99">
        <f>'Earned Incurred YTD-6'!C39</f>
        <v>2146626</v>
      </c>
      <c r="C22" s="97">
        <v>0</v>
      </c>
      <c r="D22" s="97">
        <v>0</v>
      </c>
      <c r="E22" s="97">
        <v>0</v>
      </c>
      <c r="F22" s="99">
        <f t="shared" si="0"/>
        <v>2146626</v>
      </c>
    </row>
    <row r="23" spans="1:6" s="7" customFormat="1" ht="15" customHeight="1">
      <c r="A23" s="35" t="s">
        <v>34</v>
      </c>
      <c r="B23" s="99">
        <f>10500+7433+2327+7433+10727</f>
        <v>38420</v>
      </c>
      <c r="C23" s="100">
        <f>10500-1651</f>
        <v>8849</v>
      </c>
      <c r="D23" s="100">
        <v>-31404</v>
      </c>
      <c r="E23" s="97">
        <v>0</v>
      </c>
      <c r="F23" s="99">
        <f t="shared" si="0"/>
        <v>15865</v>
      </c>
    </row>
    <row r="24" spans="1:6" s="7" customFormat="1" ht="15" customHeight="1" thickBot="1">
      <c r="A24" s="35" t="s">
        <v>81</v>
      </c>
      <c r="B24" s="101">
        <f>SUM(B15:B23)</f>
        <v>3392624</v>
      </c>
      <c r="C24" s="101">
        <f>SUM(C15:C23)</f>
        <v>2231148</v>
      </c>
      <c r="D24" s="101">
        <f>SUM(D15:D23)</f>
        <v>167788</v>
      </c>
      <c r="E24" s="123">
        <f>SUM(E15:E23)</f>
        <v>0</v>
      </c>
      <c r="F24" s="103">
        <f>SUM(F15:F23)</f>
        <v>5791560</v>
      </c>
    </row>
    <row r="25" spans="1:6" s="7" customFormat="1" ht="15" customHeight="1" thickTop="1">
      <c r="A25" s="35"/>
      <c r="B25" s="104"/>
      <c r="C25" s="104"/>
      <c r="D25" s="104"/>
      <c r="E25" s="104"/>
      <c r="F25" s="105"/>
    </row>
    <row r="26" spans="1:6" s="7" customFormat="1" ht="15" customHeight="1" thickBot="1">
      <c r="A26" s="108" t="s">
        <v>91</v>
      </c>
      <c r="B26" s="109">
        <f>B12-B24</f>
        <v>696430</v>
      </c>
      <c r="C26" s="109">
        <f>C12-C24</f>
        <v>-2271384</v>
      </c>
      <c r="D26" s="109">
        <f>D12-D24</f>
        <v>-171279</v>
      </c>
      <c r="E26" s="123">
        <f>E12-E24</f>
        <v>0</v>
      </c>
      <c r="F26" s="110">
        <f>SUM(B26:E26)</f>
        <v>-1746233</v>
      </c>
    </row>
    <row r="27" spans="1:6" s="7" customFormat="1" ht="15" customHeight="1" thickTop="1">
      <c r="A27" s="35"/>
      <c r="B27" s="104"/>
      <c r="C27" s="104"/>
      <c r="D27" s="104"/>
      <c r="E27" s="105"/>
      <c r="F27" s="105"/>
    </row>
    <row r="28" spans="1:6" s="7" customFormat="1" ht="15" customHeight="1">
      <c r="A28" s="92" t="s">
        <v>92</v>
      </c>
      <c r="B28" s="94"/>
      <c r="C28" s="94"/>
      <c r="D28" s="94"/>
      <c r="E28" s="106"/>
      <c r="F28" s="105"/>
    </row>
    <row r="29" spans="1:6" s="7" customFormat="1" ht="15" customHeight="1">
      <c r="A29" s="35" t="s">
        <v>93</v>
      </c>
      <c r="B29" s="97">
        <v>0</v>
      </c>
      <c r="C29" s="99">
        <f>'Earned Incurred YTD-6'!B50</f>
        <v>12449</v>
      </c>
      <c r="D29" s="97">
        <v>0</v>
      </c>
      <c r="E29" s="97">
        <v>0</v>
      </c>
      <c r="F29" s="99">
        <f>SUM(B29:E29)</f>
        <v>12449</v>
      </c>
    </row>
    <row r="30" spans="1:6" s="7" customFormat="1" ht="15" customHeight="1">
      <c r="A30" s="35" t="s">
        <v>94</v>
      </c>
      <c r="B30" s="99">
        <f>'Balance Sheet-1'!C19</f>
        <v>1180016</v>
      </c>
      <c r="C30" s="97">
        <v>0</v>
      </c>
      <c r="D30" s="97">
        <v>0</v>
      </c>
      <c r="E30" s="97">
        <v>0</v>
      </c>
      <c r="F30" s="99">
        <f>SUM(B30:E30)</f>
        <v>1180016</v>
      </c>
    </row>
    <row r="31" spans="1:6" s="7" customFormat="1" ht="15" customHeight="1">
      <c r="A31" s="35" t="s">
        <v>65</v>
      </c>
      <c r="B31" s="99">
        <f>-'Income Statement-2'!D37</f>
        <v>389812</v>
      </c>
      <c r="C31" s="97">
        <v>0</v>
      </c>
      <c r="D31" s="97">
        <v>0</v>
      </c>
      <c r="E31" s="97">
        <v>0</v>
      </c>
      <c r="F31" s="99">
        <f>SUM(B31:E31)</f>
        <v>389812</v>
      </c>
    </row>
    <row r="32" spans="1:6" s="7" customFormat="1" ht="15" customHeight="1" thickBot="1">
      <c r="A32" s="35" t="s">
        <v>81</v>
      </c>
      <c r="B32" s="101">
        <f>SUM(B29:B31)</f>
        <v>1569828</v>
      </c>
      <c r="C32" s="101">
        <f>SUM(C29:C31)</f>
        <v>12449</v>
      </c>
      <c r="D32" s="102">
        <f>SUM(D29:D31)</f>
        <v>0</v>
      </c>
      <c r="E32" s="102">
        <f>SUM(E29:E31)</f>
        <v>0</v>
      </c>
      <c r="F32" s="103">
        <f>SUM(F29:F31)</f>
        <v>1582277</v>
      </c>
    </row>
    <row r="33" spans="1:6" s="7" customFormat="1" ht="15" customHeight="1" thickTop="1">
      <c r="A33" s="35"/>
      <c r="B33" s="104"/>
      <c r="C33" s="104"/>
      <c r="D33" s="104"/>
      <c r="E33" s="105"/>
      <c r="F33" s="105"/>
    </row>
    <row r="34" spans="1:6" s="7" customFormat="1" ht="15" customHeight="1">
      <c r="A34" s="92" t="s">
        <v>95</v>
      </c>
      <c r="B34" s="94"/>
      <c r="C34" s="94"/>
      <c r="D34" s="94"/>
      <c r="E34" s="106"/>
      <c r="F34" s="105"/>
    </row>
    <row r="35" spans="1:6" s="7" customFormat="1" ht="15" customHeight="1">
      <c r="A35" s="35" t="s">
        <v>96</v>
      </c>
      <c r="B35" s="99">
        <f>'Earned Incurred YTD-6'!B49</f>
        <v>15481</v>
      </c>
      <c r="C35" s="97">
        <v>0</v>
      </c>
      <c r="D35" s="97">
        <v>0</v>
      </c>
      <c r="E35" s="97">
        <v>0</v>
      </c>
      <c r="F35" s="99">
        <f>SUM(B35:E35)</f>
        <v>15481</v>
      </c>
    </row>
    <row r="36" spans="1:6" s="7" customFormat="1" ht="15" customHeight="1">
      <c r="A36" s="35" t="s">
        <v>97</v>
      </c>
      <c r="B36" s="97">
        <v>0</v>
      </c>
      <c r="C36" s="99">
        <v>937414</v>
      </c>
      <c r="D36" s="97">
        <v>0</v>
      </c>
      <c r="E36" s="97">
        <v>0</v>
      </c>
      <c r="F36" s="99">
        <f>SUM(B36:E36)</f>
        <v>937414</v>
      </c>
    </row>
    <row r="37" spans="1:6" s="7" customFormat="1" ht="15" customHeight="1" thickBot="1">
      <c r="A37" s="35" t="s">
        <v>81</v>
      </c>
      <c r="B37" s="101">
        <f>SUM(B35:B36)</f>
        <v>15481</v>
      </c>
      <c r="C37" s="101">
        <f>SUM(C35:C36)</f>
        <v>937414</v>
      </c>
      <c r="D37" s="102">
        <f>SUM(D35:D36)</f>
        <v>0</v>
      </c>
      <c r="E37" s="102">
        <f>SUM(E35:E36)</f>
        <v>0</v>
      </c>
      <c r="F37" s="103">
        <f>SUM(F35:F36)</f>
        <v>952895</v>
      </c>
    </row>
    <row r="38" spans="1:6" s="7" customFormat="1" ht="15" customHeight="1" thickTop="1">
      <c r="A38" s="35"/>
      <c r="B38" s="104"/>
      <c r="C38" s="104"/>
      <c r="D38" s="104"/>
      <c r="E38" s="105"/>
      <c r="F38" s="97"/>
    </row>
    <row r="39" spans="1:6" s="7" customFormat="1" ht="15" customHeight="1" thickBot="1">
      <c r="A39" s="92" t="s">
        <v>98</v>
      </c>
      <c r="B39" s="109">
        <f>B26-B32+B37</f>
        <v>-857917</v>
      </c>
      <c r="C39" s="109">
        <f>C26-C32+C37</f>
        <v>-1346419</v>
      </c>
      <c r="D39" s="109">
        <f>D26-D32+D37</f>
        <v>-171279</v>
      </c>
      <c r="E39" s="102">
        <f>E26-E32+E37</f>
        <v>0</v>
      </c>
      <c r="F39" s="110">
        <f>F26-F32+F37</f>
        <v>-2375615</v>
      </c>
    </row>
    <row r="40" spans="1:6" s="7" customFormat="1" ht="15" customHeight="1" thickTop="1">
      <c r="A40" s="35"/>
      <c r="B40" s="104"/>
      <c r="C40" s="104"/>
      <c r="D40" s="104"/>
      <c r="E40" s="105"/>
      <c r="F40" s="105"/>
    </row>
    <row r="41" spans="1:6" s="7" customFormat="1" ht="15" customHeight="1">
      <c r="A41" s="112" t="s">
        <v>99</v>
      </c>
      <c r="B41" s="113"/>
      <c r="C41" s="113"/>
      <c r="D41" s="113"/>
      <c r="E41" s="105"/>
      <c r="F41" s="105"/>
    </row>
    <row r="42" spans="1:6" s="7" customFormat="1" ht="15" customHeight="1">
      <c r="A42" s="35" t="s">
        <v>28</v>
      </c>
      <c r="B42" s="99">
        <f>'Premiums YTD-8'!B18</f>
        <v>2571079</v>
      </c>
      <c r="C42" s="99">
        <f>'Premiums YTD-8'!C18</f>
        <v>165397</v>
      </c>
      <c r="D42" s="97">
        <f>'Premiums YTD-8'!D18</f>
        <v>0</v>
      </c>
      <c r="E42" s="97">
        <f>'Premiums YTD-8'!E18</f>
        <v>0</v>
      </c>
      <c r="F42" s="99">
        <f>SUM(B42:E42)</f>
        <v>2736476</v>
      </c>
    </row>
    <row r="43" spans="1:6" s="7" customFormat="1" ht="15" customHeight="1">
      <c r="A43" s="35" t="s">
        <v>100</v>
      </c>
      <c r="B43" s="99">
        <f>'Losses Incurred YTD-10'!B18+'Losses Incurred YTD-10'!B24</f>
        <v>489970</v>
      </c>
      <c r="C43" s="99">
        <f>'Losses Incurred YTD-10'!C18+'Losses Incurred YTD-10'!C24</f>
        <v>320705</v>
      </c>
      <c r="D43" s="99">
        <f>'Losses Incurred YTD-10'!D18+'Losses Incurred YTD-10'!D24</f>
        <v>5000</v>
      </c>
      <c r="E43" s="97">
        <f>'Losses Incurred YTD-10'!E18+'Losses Incurred YTD-10'!E24</f>
        <v>0</v>
      </c>
      <c r="F43" s="99">
        <f>SUM(B43:E43)</f>
        <v>815675</v>
      </c>
    </row>
    <row r="44" spans="1:6" s="7" customFormat="1" ht="15" customHeight="1">
      <c r="A44" s="35" t="s">
        <v>101</v>
      </c>
      <c r="B44" s="99">
        <f>'Loss Expenses YTD-12'!B18</f>
        <v>124733</v>
      </c>
      <c r="C44" s="99">
        <f>'Loss Expenses YTD-12'!C18</f>
        <v>127297</v>
      </c>
      <c r="D44" s="97">
        <f>'Loss Expenses YTD-12'!D18</f>
        <v>0</v>
      </c>
      <c r="E44" s="97">
        <f>'Loss Expenses YTD-12'!E18</f>
        <v>0</v>
      </c>
      <c r="F44" s="99">
        <f>SUM(B44:E44)</f>
        <v>252030</v>
      </c>
    </row>
    <row r="45" spans="1:6" s="7" customFormat="1" ht="15" customHeight="1">
      <c r="A45" s="35" t="s">
        <v>102</v>
      </c>
      <c r="B45" s="99">
        <f>'Earned Incurred YTD-6'!B41</f>
        <v>89812</v>
      </c>
      <c r="C45" s="97">
        <v>0</v>
      </c>
      <c r="D45" s="97">
        <v>0</v>
      </c>
      <c r="E45" s="97">
        <v>0</v>
      </c>
      <c r="F45" s="99">
        <f>SUM(B45:E45)</f>
        <v>89812</v>
      </c>
    </row>
    <row r="46" spans="1:6" s="7" customFormat="1" ht="15" customHeight="1">
      <c r="A46" s="35" t="s">
        <v>103</v>
      </c>
      <c r="B46" s="99">
        <f>'Earned Incurred YTD-6'!B33</f>
        <v>95952</v>
      </c>
      <c r="C46" s="97">
        <v>0</v>
      </c>
      <c r="D46" s="97">
        <v>0</v>
      </c>
      <c r="E46" s="97">
        <v>0</v>
      </c>
      <c r="F46" s="99">
        <f>SUM(B46:E46)</f>
        <v>95952</v>
      </c>
    </row>
    <row r="47" spans="1:6" s="7" customFormat="1" ht="15" customHeight="1" thickBot="1">
      <c r="A47" s="115" t="s">
        <v>81</v>
      </c>
      <c r="B47" s="101">
        <f>SUM(B42:B46)</f>
        <v>3371546</v>
      </c>
      <c r="C47" s="101">
        <f>SUM(C42:C46)</f>
        <v>613399</v>
      </c>
      <c r="D47" s="101">
        <f>SUM(D42:D46)</f>
        <v>5000</v>
      </c>
      <c r="E47" s="102">
        <f>SUM(E42:E46)</f>
        <v>0</v>
      </c>
      <c r="F47" s="103">
        <f>SUM(F42:F46)</f>
        <v>3989945</v>
      </c>
    </row>
    <row r="48" spans="1:6" s="7" customFormat="1" ht="15" customHeight="1" thickTop="1">
      <c r="A48" s="35"/>
      <c r="B48" s="104"/>
      <c r="C48" s="104"/>
      <c r="D48" s="105"/>
      <c r="E48" s="105"/>
      <c r="F48" s="105"/>
    </row>
    <row r="49" spans="1:6" s="7" customFormat="1" ht="15" customHeight="1">
      <c r="A49" s="112" t="s">
        <v>104</v>
      </c>
      <c r="B49" s="113"/>
      <c r="C49" s="113"/>
      <c r="D49" s="113"/>
      <c r="E49" s="105"/>
      <c r="F49" s="105"/>
    </row>
    <row r="50" spans="1:6" s="7" customFormat="1" ht="15" customHeight="1">
      <c r="A50" s="35" t="s">
        <v>28</v>
      </c>
      <c r="B50" s="97">
        <f>'Premiums YTD-8'!B24</f>
        <v>0</v>
      </c>
      <c r="C50" s="99">
        <f>'Premiums YTD-8'!C24</f>
        <v>2825718</v>
      </c>
      <c r="D50" s="97">
        <f>'Premiums YTD-8'!D24</f>
        <v>0</v>
      </c>
      <c r="E50" s="97">
        <f>'Premiums YTD-8'!E24</f>
        <v>0</v>
      </c>
      <c r="F50" s="99">
        <f>SUM(B50:E50)</f>
        <v>2825718</v>
      </c>
    </row>
    <row r="51" spans="1:6" s="7" customFormat="1" ht="15" customHeight="1">
      <c r="A51" s="35" t="s">
        <v>100</v>
      </c>
      <c r="B51" s="97">
        <f>'Losses Incurred YTD-10'!B31</f>
        <v>0</v>
      </c>
      <c r="C51" s="99">
        <f>'Losses Incurred YTD-10'!C31</f>
        <v>626788</v>
      </c>
      <c r="D51" s="99">
        <f>'Losses Incurred YTD-10'!D31</f>
        <v>184607</v>
      </c>
      <c r="E51" s="99">
        <f>'Losses Incurred YTD-10'!E31</f>
        <v>10000</v>
      </c>
      <c r="F51" s="99">
        <f>SUM(B51:E51)</f>
        <v>821395</v>
      </c>
    </row>
    <row r="52" spans="1:6" s="7" customFormat="1" ht="15" customHeight="1">
      <c r="A52" s="35" t="s">
        <v>105</v>
      </c>
      <c r="B52" s="97">
        <f>'Loss Expenses YTD-12'!B24</f>
        <v>0</v>
      </c>
      <c r="C52" s="99">
        <f>'Loss Expenses YTD-12'!C24</f>
        <v>144659</v>
      </c>
      <c r="D52" s="99">
        <f>'Loss Expenses YTD-12'!D24</f>
        <v>83325</v>
      </c>
      <c r="E52" s="99">
        <f>'Loss Expenses YTD-12'!E24</f>
        <v>28078</v>
      </c>
      <c r="F52" s="99">
        <f>SUM(B52:E52)</f>
        <v>256062</v>
      </c>
    </row>
    <row r="53" spans="1:6" s="7" customFormat="1" ht="15" customHeight="1">
      <c r="A53" s="35" t="s">
        <v>102</v>
      </c>
      <c r="B53" s="97">
        <v>0</v>
      </c>
      <c r="C53" s="99">
        <f>'Earned Incurred YTD-6'!B42</f>
        <v>132973</v>
      </c>
      <c r="D53" s="97">
        <v>0</v>
      </c>
      <c r="E53" s="97">
        <v>0</v>
      </c>
      <c r="F53" s="99">
        <f>SUM(B53:E53)</f>
        <v>132973</v>
      </c>
    </row>
    <row r="54" spans="1:6" s="7" customFormat="1" ht="15" customHeight="1">
      <c r="A54" s="35" t="s">
        <v>103</v>
      </c>
      <c r="B54" s="97">
        <v>0</v>
      </c>
      <c r="C54" s="99">
        <f>'Earned Incurred YTD-6'!B34</f>
        <v>118598</v>
      </c>
      <c r="D54" s="97">
        <v>0</v>
      </c>
      <c r="E54" s="97">
        <v>0</v>
      </c>
      <c r="F54" s="99">
        <f>SUM(B54:E54)</f>
        <v>118598</v>
      </c>
    </row>
    <row r="55" spans="1:6" s="7" customFormat="1" ht="15" customHeight="1" thickBot="1">
      <c r="A55" s="35" t="s">
        <v>81</v>
      </c>
      <c r="B55" s="123">
        <f>SUM(B50:B54)</f>
        <v>0</v>
      </c>
      <c r="C55" s="101">
        <f>SUM(C50:C54)</f>
        <v>3848736</v>
      </c>
      <c r="D55" s="101">
        <f>SUM(D50:D54)</f>
        <v>267932</v>
      </c>
      <c r="E55" s="101">
        <f>SUM(E50:E54)</f>
        <v>38078</v>
      </c>
      <c r="F55" s="103">
        <f>SUM(F50:F54)</f>
        <v>4154746</v>
      </c>
    </row>
    <row r="56" spans="1:6" s="7" customFormat="1" ht="15" customHeight="1" thickTop="1">
      <c r="A56" s="35"/>
      <c r="B56" s="104"/>
      <c r="C56" s="104"/>
      <c r="D56" s="104"/>
      <c r="E56" s="104"/>
      <c r="F56" s="22"/>
    </row>
    <row r="57" spans="1:6" s="7" customFormat="1" ht="15" customHeight="1" thickBot="1">
      <c r="A57" s="108" t="s">
        <v>106</v>
      </c>
      <c r="B57" s="116">
        <f>B39-B47+B55</f>
        <v>-4229463</v>
      </c>
      <c r="C57" s="116">
        <f>C39-C47+C55</f>
        <v>1888918</v>
      </c>
      <c r="D57" s="116">
        <f>D39-D47+D55</f>
        <v>91653</v>
      </c>
      <c r="E57" s="116">
        <f>E39-E47+E55</f>
        <v>38078</v>
      </c>
      <c r="F57" s="116">
        <f>F39-F47+F55-1</f>
        <v>-2210815</v>
      </c>
    </row>
    <row r="58" spans="1:7" s="7" customFormat="1" ht="15" customHeight="1" thickTop="1">
      <c r="A58" s="35"/>
      <c r="D58" s="104"/>
      <c r="E58" s="104"/>
      <c r="F58" s="104"/>
      <c r="G58" s="104"/>
    </row>
    <row r="59" spans="1:7" s="7" customFormat="1" ht="15" customHeight="1">
      <c r="A59" s="124"/>
      <c r="D59" s="104"/>
      <c r="E59" s="104"/>
      <c r="F59" s="104"/>
      <c r="G59" s="104"/>
    </row>
    <row r="60" spans="4:6" s="7" customFormat="1" ht="15" customHeight="1">
      <c r="D60" s="104"/>
      <c r="E60" s="104"/>
      <c r="F60" s="104"/>
    </row>
    <row r="61" spans="4:6" s="7" customFormat="1" ht="15" customHeight="1">
      <c r="D61" s="104"/>
      <c r="E61" s="104"/>
      <c r="F61" s="104"/>
    </row>
    <row r="62" spans="1:6" s="7" customFormat="1" ht="15" customHeight="1">
      <c r="A62" s="95"/>
      <c r="B62" s="95"/>
      <c r="C62" s="95"/>
      <c r="D62" s="104"/>
      <c r="E62" s="104"/>
      <c r="F62" s="104"/>
    </row>
    <row r="63" spans="4:6" s="7" customFormat="1" ht="15" customHeight="1">
      <c r="D63" s="104"/>
      <c r="E63" s="104"/>
      <c r="F63" s="22"/>
    </row>
    <row r="64" spans="4:6" s="7" customFormat="1" ht="15" customHeight="1">
      <c r="D64" s="104"/>
      <c r="E64" s="104"/>
      <c r="F64" s="22"/>
    </row>
    <row r="65" spans="4:6" s="7" customFormat="1" ht="15" customHeight="1">
      <c r="D65" s="104"/>
      <c r="E65" s="104"/>
      <c r="F65" s="22"/>
    </row>
    <row r="66" spans="4:6" s="7" customFormat="1" ht="15" customHeight="1">
      <c r="D66" s="104"/>
      <c r="E66" s="104"/>
      <c r="F66" s="22"/>
    </row>
    <row r="67" spans="4:6" s="7" customFormat="1" ht="15" customHeight="1">
      <c r="D67" s="104"/>
      <c r="E67" s="104"/>
      <c r="F67" s="22"/>
    </row>
    <row r="68" spans="4:6" s="7" customFormat="1" ht="15" customHeight="1">
      <c r="D68" s="104"/>
      <c r="E68" s="104"/>
      <c r="F68" s="22"/>
    </row>
    <row r="69" spans="4:6" s="7" customFormat="1" ht="15" customHeight="1">
      <c r="D69" s="104"/>
      <c r="E69" s="104"/>
      <c r="F69" s="22"/>
    </row>
    <row r="70" spans="4:6" s="7" customFormat="1" ht="15" customHeight="1">
      <c r="D70" s="104"/>
      <c r="E70" s="104"/>
      <c r="F70" s="22"/>
    </row>
    <row r="71" spans="4:6" s="7" customFormat="1" ht="15" customHeight="1">
      <c r="D71" s="104"/>
      <c r="E71" s="104"/>
      <c r="F71" s="22"/>
    </row>
    <row r="72" spans="4:6" s="7" customFormat="1" ht="15" customHeight="1">
      <c r="D72" s="104"/>
      <c r="E72" s="104"/>
      <c r="F72" s="22"/>
    </row>
    <row r="73" spans="4:6" s="7" customFormat="1" ht="15" customHeight="1">
      <c r="D73" s="104"/>
      <c r="E73" s="104"/>
      <c r="F73" s="22"/>
    </row>
    <row r="74" spans="4:6" s="7" customFormat="1" ht="15" customHeight="1">
      <c r="D74" s="104"/>
      <c r="E74" s="104"/>
      <c r="F74" s="22"/>
    </row>
    <row r="75" spans="4:6" s="7" customFormat="1" ht="15" customHeight="1">
      <c r="D75" s="104"/>
      <c r="E75" s="104"/>
      <c r="F75" s="22"/>
    </row>
    <row r="76" spans="4:6" s="7" customFormat="1" ht="15" customHeight="1">
      <c r="D76" s="104"/>
      <c r="E76" s="104"/>
      <c r="F76" s="22"/>
    </row>
    <row r="77" spans="4:6" s="7" customFormat="1" ht="15" customHeight="1">
      <c r="D77" s="104"/>
      <c r="E77" s="104"/>
      <c r="F77" s="22"/>
    </row>
    <row r="78" spans="4:6" s="7" customFormat="1" ht="15" customHeight="1">
      <c r="D78" s="104"/>
      <c r="E78" s="104"/>
      <c r="F78" s="22"/>
    </row>
    <row r="79" spans="4:6" s="7" customFormat="1" ht="15" customHeight="1">
      <c r="D79" s="104"/>
      <c r="E79" s="104"/>
      <c r="F79" s="22"/>
    </row>
    <row r="80" spans="4:6" s="7" customFormat="1" ht="15" customHeight="1">
      <c r="D80" s="104"/>
      <c r="E80" s="104"/>
      <c r="F80" s="22"/>
    </row>
    <row r="81" spans="4:6" s="7" customFormat="1" ht="15" customHeight="1">
      <c r="D81" s="104"/>
      <c r="E81" s="104"/>
      <c r="F81" s="22"/>
    </row>
    <row r="82" spans="4:6" s="7" customFormat="1" ht="15" customHeight="1">
      <c r="D82" s="104"/>
      <c r="E82" s="104"/>
      <c r="F82" s="22"/>
    </row>
    <row r="83" spans="4:6" s="7" customFormat="1" ht="15" customHeight="1">
      <c r="D83" s="104"/>
      <c r="E83" s="104"/>
      <c r="F83" s="22"/>
    </row>
    <row r="84" spans="4:6" s="7" customFormat="1" ht="15" customHeight="1">
      <c r="D84" s="104"/>
      <c r="E84" s="104"/>
      <c r="F84" s="22"/>
    </row>
    <row r="85" spans="4:6" s="7" customFormat="1" ht="15" customHeight="1">
      <c r="D85" s="104"/>
      <c r="E85" s="104"/>
      <c r="F85" s="22"/>
    </row>
    <row r="86" spans="4:6" s="7" customFormat="1" ht="15" customHeight="1">
      <c r="D86" s="104"/>
      <c r="E86" s="104"/>
      <c r="F86" s="22"/>
    </row>
    <row r="87" spans="4:6" s="7" customFormat="1" ht="15" customHeight="1">
      <c r="D87" s="104"/>
      <c r="E87" s="104"/>
      <c r="F87" s="22"/>
    </row>
    <row r="88" spans="4:6" s="7" customFormat="1" ht="15" customHeight="1">
      <c r="D88" s="104"/>
      <c r="E88" s="104"/>
      <c r="F88" s="22"/>
    </row>
    <row r="89" spans="4:6" s="7" customFormat="1" ht="15" customHeight="1">
      <c r="D89" s="104"/>
      <c r="E89" s="104"/>
      <c r="F89" s="22"/>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61"/>
  <sheetViews>
    <sheetView zoomScalePageLayoutView="0" workbookViewId="0" topLeftCell="A1">
      <selection activeCell="A1" sqref="A1:D1"/>
    </sheetView>
  </sheetViews>
  <sheetFormatPr defaultColWidth="15.7109375" defaultRowHeight="15" customHeight="1"/>
  <cols>
    <col min="1" max="1" width="60.7109375" style="47" customWidth="1"/>
    <col min="2" max="4" width="18.7109375" style="172" customWidth="1"/>
    <col min="5" max="5" width="15.7109375" style="172" customWidth="1"/>
    <col min="6" max="16384" width="15.7109375" style="47" customWidth="1"/>
  </cols>
  <sheetData>
    <row r="1" spans="1:5" s="126" customFormat="1" ht="30" customHeight="1">
      <c r="A1" s="293" t="s">
        <v>0</v>
      </c>
      <c r="B1" s="294"/>
      <c r="C1" s="294"/>
      <c r="D1" s="295"/>
      <c r="E1" s="125"/>
    </row>
    <row r="2" spans="1:5" s="82" customFormat="1" ht="15" customHeight="1">
      <c r="A2" s="296"/>
      <c r="B2" s="291"/>
      <c r="C2" s="291"/>
      <c r="D2" s="297"/>
      <c r="E2" s="127"/>
    </row>
    <row r="3" spans="1:5" s="82" customFormat="1" ht="15" customHeight="1">
      <c r="A3" s="298" t="s">
        <v>108</v>
      </c>
      <c r="B3" s="292"/>
      <c r="C3" s="292"/>
      <c r="D3" s="299"/>
      <c r="E3" s="127"/>
    </row>
    <row r="4" spans="1:5" s="82" customFormat="1" ht="15" customHeight="1">
      <c r="A4" s="298" t="s">
        <v>109</v>
      </c>
      <c r="B4" s="292"/>
      <c r="C4" s="292"/>
      <c r="D4" s="299"/>
      <c r="E4" s="127"/>
    </row>
    <row r="5" spans="1:5" s="82" customFormat="1" ht="15" customHeight="1">
      <c r="A5" s="298" t="s">
        <v>110</v>
      </c>
      <c r="B5" s="292"/>
      <c r="C5" s="292"/>
      <c r="D5" s="299"/>
      <c r="E5" s="127"/>
    </row>
    <row r="6" spans="1:5" s="82" customFormat="1" ht="15" customHeight="1">
      <c r="A6" s="128"/>
      <c r="B6" s="129"/>
      <c r="C6" s="129"/>
      <c r="D6" s="130"/>
      <c r="E6" s="127"/>
    </row>
    <row r="7" spans="1:5" s="7" customFormat="1" ht="15" customHeight="1">
      <c r="A7" s="131"/>
      <c r="B7" s="129"/>
      <c r="C7" s="129"/>
      <c r="D7" s="130"/>
      <c r="E7" s="73"/>
    </row>
    <row r="8" spans="1:5" s="7" customFormat="1" ht="15" customHeight="1">
      <c r="A8" s="132" t="s">
        <v>111</v>
      </c>
      <c r="B8" s="133" t="s">
        <v>112</v>
      </c>
      <c r="C8" s="134"/>
      <c r="D8" s="135"/>
      <c r="E8" s="73"/>
    </row>
    <row r="9" spans="1:5" s="7" customFormat="1" ht="15" customHeight="1">
      <c r="A9" s="132"/>
      <c r="B9" s="136" t="s">
        <v>42</v>
      </c>
      <c r="C9" s="137"/>
      <c r="D9" s="138"/>
      <c r="E9" s="73"/>
    </row>
    <row r="10" spans="1:5" s="7" customFormat="1" ht="15" customHeight="1">
      <c r="A10" s="139"/>
      <c r="B10" s="140" t="s">
        <v>66</v>
      </c>
      <c r="C10" s="141"/>
      <c r="D10" s="142"/>
      <c r="E10" s="73"/>
    </row>
    <row r="11" spans="1:5" s="7" customFormat="1" ht="15" customHeight="1">
      <c r="A11" s="143" t="s">
        <v>113</v>
      </c>
      <c r="B11" s="144"/>
      <c r="C11" s="21">
        <f>'Premiums QTD-7'!F12</f>
        <v>1409966</v>
      </c>
      <c r="D11" s="142"/>
      <c r="E11" s="73"/>
    </row>
    <row r="12" spans="1:5" s="7" customFormat="1" ht="15" customHeight="1">
      <c r="A12" s="143"/>
      <c r="B12" s="144"/>
      <c r="C12" s="22"/>
      <c r="D12" s="142"/>
      <c r="E12" s="73"/>
    </row>
    <row r="13" spans="1:5" s="7" customFormat="1" ht="15" customHeight="1">
      <c r="A13" s="145" t="s">
        <v>114</v>
      </c>
      <c r="B13" s="146">
        <f>'Premiums QTD-7'!F18</f>
        <v>2736476</v>
      </c>
      <c r="C13" s="147"/>
      <c r="D13" s="142"/>
      <c r="E13" s="73"/>
    </row>
    <row r="14" spans="1:5" s="7" customFormat="1" ht="15" customHeight="1">
      <c r="A14" s="145" t="s">
        <v>115</v>
      </c>
      <c r="B14" s="148">
        <f>'Premiums QTD-7'!F24</f>
        <v>2686377</v>
      </c>
      <c r="C14" s="147"/>
      <c r="D14" s="142"/>
      <c r="E14" s="73"/>
    </row>
    <row r="15" spans="1:5" s="7" customFormat="1" ht="15" customHeight="1">
      <c r="A15" s="145" t="s">
        <v>116</v>
      </c>
      <c r="B15" s="144"/>
      <c r="C15" s="149">
        <f>B14-B13</f>
        <v>-50099</v>
      </c>
      <c r="D15" s="142"/>
      <c r="E15" s="73"/>
    </row>
    <row r="16" spans="1:5" s="7" customFormat="1" ht="15" customHeight="1">
      <c r="A16" s="143" t="s">
        <v>117</v>
      </c>
      <c r="B16" s="144"/>
      <c r="C16" s="147"/>
      <c r="D16" s="150">
        <f>C11+C15</f>
        <v>1359867</v>
      </c>
      <c r="E16" s="73"/>
    </row>
    <row r="17" spans="1:4" s="7" customFormat="1" ht="15" customHeight="1">
      <c r="A17" s="145" t="s">
        <v>118</v>
      </c>
      <c r="B17" s="144"/>
      <c r="C17" s="151">
        <f>'[1]Loss Expenses Paid QTD-15'!E36</f>
        <v>900254</v>
      </c>
      <c r="D17" s="142"/>
    </row>
    <row r="18" spans="1:4" s="7" customFormat="1" ht="15" customHeight="1">
      <c r="A18" s="145" t="s">
        <v>119</v>
      </c>
      <c r="B18" s="144"/>
      <c r="C18" s="152">
        <f>-'[1]TB - Rounded'!H295</f>
        <v>21157</v>
      </c>
      <c r="D18" s="142"/>
    </row>
    <row r="19" spans="1:5" s="7" customFormat="1" ht="15" customHeight="1">
      <c r="A19" s="143" t="s">
        <v>120</v>
      </c>
      <c r="B19" s="144"/>
      <c r="C19" s="151">
        <f>C17-C18</f>
        <v>879097</v>
      </c>
      <c r="D19" s="142"/>
      <c r="E19" s="73"/>
    </row>
    <row r="20" spans="1:5" s="7" customFormat="1" ht="15" customHeight="1">
      <c r="A20" s="145" t="s">
        <v>121</v>
      </c>
      <c r="B20" s="146">
        <f>'Losses Incurred QTD-9'!F18+'Losses Incurred QTD-9'!F24</f>
        <v>815675</v>
      </c>
      <c r="C20" s="147" t="s">
        <v>66</v>
      </c>
      <c r="D20" s="142"/>
      <c r="E20" s="73"/>
    </row>
    <row r="21" spans="1:5" s="7" customFormat="1" ht="15" customHeight="1">
      <c r="A21" s="145" t="s">
        <v>122</v>
      </c>
      <c r="B21" s="148">
        <f>'Losses Incurred QTD-9'!F31</f>
        <v>1126670</v>
      </c>
      <c r="C21" s="147"/>
      <c r="D21" s="142"/>
      <c r="E21" s="73"/>
    </row>
    <row r="22" spans="1:5" s="7" customFormat="1" ht="15" customHeight="1">
      <c r="A22" s="145" t="s">
        <v>123</v>
      </c>
      <c r="B22" s="153"/>
      <c r="C22" s="149">
        <f>B20-B21</f>
        <v>-310995</v>
      </c>
      <c r="D22" s="142"/>
      <c r="E22" s="73"/>
    </row>
    <row r="23" spans="1:5" s="7" customFormat="1" ht="15" customHeight="1">
      <c r="A23" s="143" t="s">
        <v>124</v>
      </c>
      <c r="B23" s="144"/>
      <c r="C23" s="147"/>
      <c r="D23" s="154">
        <f>C19+C22</f>
        <v>568102</v>
      </c>
      <c r="E23" s="147"/>
    </row>
    <row r="24" spans="1:5" s="7" customFormat="1" ht="15" customHeight="1">
      <c r="A24" s="145" t="s">
        <v>125</v>
      </c>
      <c r="B24" s="144"/>
      <c r="C24" s="151">
        <f>'[1]Loss Expenses Paid QTD-15'!C36</f>
        <v>64969</v>
      </c>
      <c r="D24" s="142"/>
      <c r="E24" s="155"/>
    </row>
    <row r="25" spans="1:5" s="7" customFormat="1" ht="15" customHeight="1">
      <c r="A25" s="145" t="s">
        <v>126</v>
      </c>
      <c r="B25" s="144"/>
      <c r="C25" s="152">
        <f>'[1]Loss Expenses Paid QTD-15'!I36</f>
        <v>103841</v>
      </c>
      <c r="D25" s="142"/>
      <c r="E25" s="155"/>
    </row>
    <row r="26" spans="1:5" s="7" customFormat="1" ht="15" customHeight="1">
      <c r="A26" s="143" t="s">
        <v>127</v>
      </c>
      <c r="B26" s="144"/>
      <c r="C26" s="151">
        <f>C24+C25</f>
        <v>168810</v>
      </c>
      <c r="D26" s="142"/>
      <c r="E26" s="147"/>
    </row>
    <row r="27" spans="1:5" s="7" customFormat="1" ht="15" customHeight="1">
      <c r="A27" s="145" t="s">
        <v>128</v>
      </c>
      <c r="B27" s="146">
        <f>'Loss Expenses QTD-11'!F18</f>
        <v>252030</v>
      </c>
      <c r="C27" s="147"/>
      <c r="D27" s="142"/>
      <c r="E27" s="155"/>
    </row>
    <row r="28" spans="1:5" s="7" customFormat="1" ht="15" customHeight="1">
      <c r="A28" s="145" t="s">
        <v>129</v>
      </c>
      <c r="B28" s="148">
        <f>'Loss Expenses QTD-11'!F24</f>
        <v>279035</v>
      </c>
      <c r="C28" s="147"/>
      <c r="D28" s="142"/>
      <c r="E28" s="147"/>
    </row>
    <row r="29" spans="1:5" s="7" customFormat="1" ht="15" customHeight="1">
      <c r="A29" s="145" t="s">
        <v>130</v>
      </c>
      <c r="B29" s="144"/>
      <c r="C29" s="149">
        <f>B27-B28</f>
        <v>-27005</v>
      </c>
      <c r="D29" s="142"/>
      <c r="E29" s="155"/>
    </row>
    <row r="30" spans="1:5" s="7" customFormat="1" ht="15" customHeight="1">
      <c r="A30" s="143" t="s">
        <v>131</v>
      </c>
      <c r="B30" s="144"/>
      <c r="C30" s="147"/>
      <c r="D30" s="156">
        <f>C26+C29</f>
        <v>141805</v>
      </c>
      <c r="E30" s="147"/>
    </row>
    <row r="31" spans="1:5" s="7" customFormat="1" ht="15" customHeight="1">
      <c r="A31" s="143" t="s">
        <v>132</v>
      </c>
      <c r="B31" s="144"/>
      <c r="C31" s="147"/>
      <c r="D31" s="157">
        <f>D23+D30</f>
        <v>709907</v>
      </c>
      <c r="E31" s="147"/>
    </row>
    <row r="32" spans="1:5" s="7" customFormat="1" ht="15" customHeight="1">
      <c r="A32" s="145" t="s">
        <v>133</v>
      </c>
      <c r="B32" s="144"/>
      <c r="C32" s="158">
        <f>-31404+10727</f>
        <v>-20677</v>
      </c>
      <c r="D32" s="142"/>
      <c r="E32" s="155"/>
    </row>
    <row r="33" spans="1:5" s="7" customFormat="1" ht="15" customHeight="1">
      <c r="A33" s="145" t="s">
        <v>134</v>
      </c>
      <c r="B33" s="146">
        <f>'Earned Incurred YTD-6'!B33</f>
        <v>95952</v>
      </c>
      <c r="C33" s="147"/>
      <c r="D33" s="142"/>
      <c r="E33" s="73"/>
    </row>
    <row r="34" spans="1:5" s="7" customFormat="1" ht="15" customHeight="1">
      <c r="A34" s="145" t="s">
        <v>135</v>
      </c>
      <c r="B34" s="148">
        <v>97728</v>
      </c>
      <c r="C34" s="147"/>
      <c r="D34" s="142"/>
      <c r="E34" s="73"/>
    </row>
    <row r="35" spans="1:5" s="7" customFormat="1" ht="15" customHeight="1">
      <c r="A35" s="145" t="s">
        <v>136</v>
      </c>
      <c r="B35" s="144"/>
      <c r="C35" s="149">
        <f>B33-B34</f>
        <v>-1776</v>
      </c>
      <c r="D35" s="142"/>
      <c r="E35" s="73"/>
    </row>
    <row r="36" spans="1:9" s="7" customFormat="1" ht="15" customHeight="1">
      <c r="A36" s="143" t="s">
        <v>137</v>
      </c>
      <c r="B36" s="144"/>
      <c r="C36" s="147" t="s">
        <v>66</v>
      </c>
      <c r="D36" s="159">
        <f>C32+C35</f>
        <v>-22453</v>
      </c>
      <c r="E36" s="73"/>
      <c r="I36" s="7" t="s">
        <v>66</v>
      </c>
    </row>
    <row r="37" spans="1:5" s="7" customFormat="1" ht="15" customHeight="1">
      <c r="A37" s="145" t="s">
        <v>138</v>
      </c>
      <c r="B37" s="144"/>
      <c r="C37" s="151">
        <f>'[1]TB - Rounded'!H401</f>
        <v>113685</v>
      </c>
      <c r="D37" s="142"/>
      <c r="E37" s="73"/>
    </row>
    <row r="38" spans="1:5" s="7" customFormat="1" ht="15" customHeight="1">
      <c r="A38" s="145" t="s">
        <v>139</v>
      </c>
      <c r="B38" s="144"/>
      <c r="C38" s="151">
        <f>'[1]TB - Rounded'!H411</f>
        <v>16002</v>
      </c>
      <c r="D38" s="142"/>
      <c r="E38" s="160"/>
    </row>
    <row r="39" spans="1:6" s="7" customFormat="1" ht="15" customHeight="1">
      <c r="A39" s="145" t="s">
        <v>140</v>
      </c>
      <c r="B39" s="144"/>
      <c r="C39" s="152">
        <f>'[1]TB - Rounded'!H627-C43-2</f>
        <v>725088</v>
      </c>
      <c r="D39" s="142"/>
      <c r="E39" s="160"/>
      <c r="F39" s="73"/>
    </row>
    <row r="40" spans="1:6" s="7" customFormat="1" ht="15" customHeight="1">
      <c r="A40" s="143" t="s">
        <v>141</v>
      </c>
      <c r="B40" s="144"/>
      <c r="C40" s="151">
        <f>SUM(C37:C39)</f>
        <v>854775</v>
      </c>
      <c r="D40" s="142"/>
      <c r="E40" s="160"/>
      <c r="F40" s="73"/>
    </row>
    <row r="41" spans="1:5" s="7" customFormat="1" ht="15" customHeight="1">
      <c r="A41" s="145" t="s">
        <v>134</v>
      </c>
      <c r="B41" s="146">
        <f>'Earned Incurred YTD-6'!B41</f>
        <v>89812</v>
      </c>
      <c r="C41" s="147"/>
      <c r="D41" s="142"/>
      <c r="E41" s="160"/>
    </row>
    <row r="42" spans="1:5" s="7" customFormat="1" ht="15" customHeight="1">
      <c r="A42" s="145" t="s">
        <v>135</v>
      </c>
      <c r="B42" s="148">
        <v>109722</v>
      </c>
      <c r="C42" s="147" t="s">
        <v>66</v>
      </c>
      <c r="D42" s="142"/>
      <c r="E42" s="73"/>
    </row>
    <row r="43" spans="1:5" s="7" customFormat="1" ht="15" customHeight="1">
      <c r="A43" s="145" t="s">
        <v>142</v>
      </c>
      <c r="B43" s="144"/>
      <c r="C43" s="149">
        <f>+B41-B42</f>
        <v>-19910</v>
      </c>
      <c r="D43" s="142"/>
      <c r="E43" s="73"/>
    </row>
    <row r="44" spans="1:6" s="7" customFormat="1" ht="15" customHeight="1">
      <c r="A44" s="143" t="s">
        <v>143</v>
      </c>
      <c r="B44" s="144"/>
      <c r="C44" s="147"/>
      <c r="D44" s="156">
        <f>SUM(C40:C43)</f>
        <v>834865</v>
      </c>
      <c r="E44" s="73"/>
      <c r="F44" s="73"/>
    </row>
    <row r="45" spans="1:6" s="7" customFormat="1" ht="15" customHeight="1">
      <c r="A45" s="143" t="s">
        <v>144</v>
      </c>
      <c r="B45" s="144"/>
      <c r="C45" s="147"/>
      <c r="D45" s="156">
        <f>SUM(D36:D44)</f>
        <v>812412</v>
      </c>
      <c r="E45" s="73"/>
      <c r="F45" s="161"/>
    </row>
    <row r="46" spans="1:6" s="7" customFormat="1" ht="15" customHeight="1">
      <c r="A46" s="143" t="s">
        <v>145</v>
      </c>
      <c r="B46" s="144"/>
      <c r="C46" s="147"/>
      <c r="D46" s="162">
        <f>+D31+D45</f>
        <v>1522319</v>
      </c>
      <c r="E46" s="73"/>
      <c r="F46" s="161"/>
    </row>
    <row r="47" spans="1:6" s="7" customFormat="1" ht="15" customHeight="1">
      <c r="A47" s="143" t="s">
        <v>146</v>
      </c>
      <c r="B47" s="144"/>
      <c r="C47" s="147"/>
      <c r="D47" s="157">
        <f>D16-D31-D45</f>
        <v>-162452</v>
      </c>
      <c r="E47" s="163"/>
      <c r="F47" s="73"/>
    </row>
    <row r="48" spans="1:4" s="7" customFormat="1" ht="15" customHeight="1">
      <c r="A48" s="145" t="s">
        <v>147</v>
      </c>
      <c r="B48" s="144"/>
      <c r="C48" s="151">
        <f>-'[1]TB - Rounded'!H263-C51</f>
        <v>19976</v>
      </c>
      <c r="D48" s="142"/>
    </row>
    <row r="49" spans="1:5" s="7" customFormat="1" ht="15" customHeight="1">
      <c r="A49" s="145" t="s">
        <v>148</v>
      </c>
      <c r="B49" s="146">
        <f>'Earned Incurred YTD-6'!B49</f>
        <v>15481</v>
      </c>
      <c r="C49" s="147"/>
      <c r="D49" s="142"/>
      <c r="E49" s="73"/>
    </row>
    <row r="50" spans="1:5" s="7" customFormat="1" ht="15" customHeight="1">
      <c r="A50" s="145" t="s">
        <v>149</v>
      </c>
      <c r="B50" s="148">
        <v>15200</v>
      </c>
      <c r="C50" s="147"/>
      <c r="D50" s="142"/>
      <c r="E50" s="73"/>
    </row>
    <row r="51" spans="1:5" s="7" customFormat="1" ht="15" customHeight="1">
      <c r="A51" s="145" t="s">
        <v>150</v>
      </c>
      <c r="B51" s="144"/>
      <c r="C51" s="149">
        <f>B49-B50</f>
        <v>281</v>
      </c>
      <c r="D51" s="142"/>
      <c r="E51" s="73"/>
    </row>
    <row r="52" spans="1:5" s="7" customFormat="1" ht="15" customHeight="1">
      <c r="A52" s="143" t="s">
        <v>151</v>
      </c>
      <c r="B52" s="144"/>
      <c r="C52" s="147"/>
      <c r="D52" s="156">
        <f>C48+C51</f>
        <v>20257</v>
      </c>
      <c r="E52" s="73"/>
    </row>
    <row r="53" spans="1:5" s="7" customFormat="1" ht="15" customHeight="1">
      <c r="A53" s="145" t="s">
        <v>152</v>
      </c>
      <c r="B53" s="144"/>
      <c r="C53" s="147"/>
      <c r="D53" s="164">
        <f>-'[1]TB - Rounded'!H270</f>
        <v>-9337</v>
      </c>
      <c r="E53" s="73"/>
    </row>
    <row r="54" spans="1:5" s="7" customFormat="1" ht="15" customHeight="1">
      <c r="A54" s="143" t="s">
        <v>153</v>
      </c>
      <c r="B54" s="144"/>
      <c r="C54" s="147"/>
      <c r="D54" s="156">
        <f>SUM(D52:D53)</f>
        <v>10920</v>
      </c>
      <c r="E54" s="73"/>
    </row>
    <row r="55" spans="1:5" s="7" customFormat="1" ht="15" customHeight="1">
      <c r="A55" s="165" t="s">
        <v>154</v>
      </c>
      <c r="B55" s="144"/>
      <c r="C55" s="147"/>
      <c r="D55" s="156">
        <f>-'[1]TB - Rounded'!H273</f>
        <v>2131</v>
      </c>
      <c r="E55" s="73"/>
    </row>
    <row r="56" spans="1:6" s="7" customFormat="1" ht="15" customHeight="1">
      <c r="A56" s="166" t="s">
        <v>155</v>
      </c>
      <c r="B56" s="167"/>
      <c r="C56" s="168"/>
      <c r="D56" s="162">
        <f>D47+D54+D55</f>
        <v>-149401</v>
      </c>
      <c r="E56" s="163"/>
      <c r="F56" s="35"/>
    </row>
    <row r="57" spans="1:5" s="7" customFormat="1" ht="15" customHeight="1">
      <c r="A57" s="95"/>
      <c r="B57" s="147"/>
      <c r="C57" s="147"/>
      <c r="D57" s="147"/>
      <c r="E57" s="147"/>
    </row>
    <row r="58" spans="1:5" s="7" customFormat="1" ht="15" customHeight="1">
      <c r="A58" s="95"/>
      <c r="B58" s="147"/>
      <c r="C58" s="147"/>
      <c r="D58" s="147"/>
      <c r="E58" s="147"/>
    </row>
    <row r="59" spans="1:5" s="7" customFormat="1" ht="15" customHeight="1">
      <c r="A59" s="95"/>
      <c r="B59" s="147"/>
      <c r="C59" s="147"/>
      <c r="D59" s="147"/>
      <c r="E59" s="73"/>
    </row>
    <row r="60" spans="1:5" s="7" customFormat="1" ht="15" customHeight="1">
      <c r="A60" s="95"/>
      <c r="B60" s="147"/>
      <c r="C60" s="147"/>
      <c r="D60" s="147"/>
      <c r="E60" s="73"/>
    </row>
    <row r="61" spans="1:5" s="7" customFormat="1" ht="15" customHeight="1">
      <c r="A61" s="95"/>
      <c r="B61" s="147"/>
      <c r="C61" s="147"/>
      <c r="D61" s="147"/>
      <c r="E61" s="73"/>
    </row>
    <row r="62" spans="1:5" s="7" customFormat="1" ht="15" customHeight="1">
      <c r="A62" s="95"/>
      <c r="B62" s="147"/>
      <c r="C62" s="147"/>
      <c r="D62" s="147"/>
      <c r="E62" s="73"/>
    </row>
    <row r="63" spans="1:5" s="7" customFormat="1" ht="15" customHeight="1">
      <c r="A63" s="95"/>
      <c r="B63" s="147"/>
      <c r="C63" s="147"/>
      <c r="D63" s="147"/>
      <c r="E63" s="73"/>
    </row>
    <row r="64" spans="1:5" s="7" customFormat="1" ht="15" customHeight="1">
      <c r="A64" s="95"/>
      <c r="B64" s="169"/>
      <c r="C64" s="147"/>
      <c r="D64" s="147"/>
      <c r="E64" s="73"/>
    </row>
    <row r="65" spans="1:5" s="7" customFormat="1" ht="15" customHeight="1">
      <c r="A65" s="95"/>
      <c r="B65" s="169"/>
      <c r="C65" s="147"/>
      <c r="D65" s="147"/>
      <c r="E65" s="73"/>
    </row>
    <row r="66" spans="1:5" s="7" customFormat="1" ht="15" customHeight="1">
      <c r="A66" s="95"/>
      <c r="B66" s="169"/>
      <c r="C66" s="147"/>
      <c r="D66" s="147"/>
      <c r="E66" s="73"/>
    </row>
    <row r="67" spans="1:5" s="7" customFormat="1" ht="15" customHeight="1">
      <c r="A67" s="95"/>
      <c r="B67" s="169"/>
      <c r="C67" s="155"/>
      <c r="D67" s="147"/>
      <c r="E67" s="73"/>
    </row>
    <row r="68" spans="1:5" s="7" customFormat="1" ht="15" customHeight="1">
      <c r="A68" s="95"/>
      <c r="B68" s="169"/>
      <c r="C68" s="147"/>
      <c r="D68" s="147"/>
      <c r="E68" s="73"/>
    </row>
    <row r="69" spans="2:5" s="7" customFormat="1" ht="15" customHeight="1">
      <c r="B69" s="169"/>
      <c r="C69" s="147"/>
      <c r="D69" s="147"/>
      <c r="E69" s="73"/>
    </row>
    <row r="70" spans="1:5" s="7" customFormat="1" ht="15" customHeight="1">
      <c r="A70" s="95"/>
      <c r="B70" s="169"/>
      <c r="C70" s="147"/>
      <c r="D70" s="147"/>
      <c r="E70" s="73"/>
    </row>
    <row r="71" spans="1:5" s="7" customFormat="1" ht="15" customHeight="1">
      <c r="A71" s="95"/>
      <c r="B71" s="169"/>
      <c r="C71" s="147"/>
      <c r="D71" s="147"/>
      <c r="E71" s="73"/>
    </row>
    <row r="72" spans="1:5" s="7" customFormat="1" ht="15" customHeight="1">
      <c r="A72" s="95"/>
      <c r="B72" s="73"/>
      <c r="C72" s="147"/>
      <c r="D72" s="147"/>
      <c r="E72" s="73"/>
    </row>
    <row r="73" spans="1:5" s="7" customFormat="1" ht="15" customHeight="1">
      <c r="A73" s="95"/>
      <c r="B73" s="147"/>
      <c r="C73" s="155"/>
      <c r="D73" s="147"/>
      <c r="E73" s="73"/>
    </row>
    <row r="74" spans="1:5" s="7" customFormat="1" ht="15" customHeight="1">
      <c r="A74" s="95"/>
      <c r="B74" s="147"/>
      <c r="C74" s="147"/>
      <c r="D74" s="147"/>
      <c r="E74" s="73"/>
    </row>
    <row r="75" spans="1:5" s="7" customFormat="1" ht="15" customHeight="1">
      <c r="A75" s="95"/>
      <c r="B75" s="147"/>
      <c r="C75" s="147"/>
      <c r="D75" s="147"/>
      <c r="E75" s="73"/>
    </row>
    <row r="76" spans="1:5" s="7" customFormat="1" ht="15" customHeight="1">
      <c r="A76" s="95"/>
      <c r="B76" s="147"/>
      <c r="C76" s="147"/>
      <c r="D76" s="147"/>
      <c r="E76" s="73"/>
    </row>
    <row r="77" spans="1:5" s="7" customFormat="1" ht="15" customHeight="1">
      <c r="A77" s="95"/>
      <c r="B77" s="147"/>
      <c r="C77" s="147"/>
      <c r="D77" s="147"/>
      <c r="E77" s="73"/>
    </row>
    <row r="78" spans="1:5" s="7" customFormat="1" ht="15" customHeight="1">
      <c r="A78" s="95"/>
      <c r="B78" s="147"/>
      <c r="C78" s="147"/>
      <c r="D78" s="147"/>
      <c r="E78" s="73"/>
    </row>
    <row r="79" spans="1:5" s="7" customFormat="1" ht="15" customHeight="1">
      <c r="A79" s="95"/>
      <c r="B79" s="147"/>
      <c r="C79" s="147"/>
      <c r="D79" s="147"/>
      <c r="E79" s="73"/>
    </row>
    <row r="80" spans="1:5" s="7" customFormat="1" ht="15" customHeight="1">
      <c r="A80" s="95"/>
      <c r="B80" s="147"/>
      <c r="C80" s="147"/>
      <c r="D80" s="147"/>
      <c r="E80" s="73"/>
    </row>
    <row r="81" spans="1:5" s="7" customFormat="1" ht="15" customHeight="1">
      <c r="A81" s="95"/>
      <c r="B81" s="147"/>
      <c r="C81" s="147"/>
      <c r="D81" s="147"/>
      <c r="E81" s="73"/>
    </row>
    <row r="82" spans="1:5" s="7" customFormat="1" ht="15" customHeight="1">
      <c r="A82" s="95"/>
      <c r="B82" s="147"/>
      <c r="C82" s="147"/>
      <c r="D82" s="147"/>
      <c r="E82" s="73"/>
    </row>
    <row r="83" spans="1:5" s="7" customFormat="1" ht="15" customHeight="1">
      <c r="A83" s="95"/>
      <c r="B83" s="147"/>
      <c r="C83" s="147"/>
      <c r="D83" s="147"/>
      <c r="E83" s="73"/>
    </row>
    <row r="84" spans="1:5" s="7" customFormat="1" ht="15" customHeight="1">
      <c r="A84" s="95"/>
      <c r="B84" s="147"/>
      <c r="C84" s="147"/>
      <c r="D84" s="147"/>
      <c r="E84" s="73"/>
    </row>
    <row r="85" spans="1:5" s="7" customFormat="1" ht="15" customHeight="1">
      <c r="A85" s="95"/>
      <c r="B85" s="147"/>
      <c r="C85" s="147"/>
      <c r="D85" s="147"/>
      <c r="E85" s="73"/>
    </row>
    <row r="86" spans="1:5" s="7" customFormat="1" ht="15" customHeight="1">
      <c r="A86" s="95"/>
      <c r="B86" s="147"/>
      <c r="C86" s="147"/>
      <c r="D86" s="147"/>
      <c r="E86" s="73"/>
    </row>
    <row r="87" spans="1:5" s="7" customFormat="1" ht="15" customHeight="1">
      <c r="A87" s="95"/>
      <c r="B87" s="147"/>
      <c r="C87" s="147"/>
      <c r="D87" s="147"/>
      <c r="E87" s="73"/>
    </row>
    <row r="88" spans="1:5" s="7" customFormat="1" ht="15" customHeight="1">
      <c r="A88" s="95"/>
      <c r="B88" s="147"/>
      <c r="C88" s="147"/>
      <c r="D88" s="147"/>
      <c r="E88" s="73"/>
    </row>
    <row r="89" spans="1:5" s="7" customFormat="1" ht="15" customHeight="1">
      <c r="A89" s="95"/>
      <c r="B89" s="147"/>
      <c r="C89" s="73"/>
      <c r="D89" s="73"/>
      <c r="E89" s="73"/>
    </row>
    <row r="90" spans="1:5" s="7" customFormat="1" ht="15" customHeight="1">
      <c r="A90" s="95"/>
      <c r="B90" s="147"/>
      <c r="C90" s="73"/>
      <c r="D90" s="73"/>
      <c r="E90" s="73"/>
    </row>
    <row r="91" spans="1:5" s="7" customFormat="1" ht="15" customHeight="1">
      <c r="A91" s="95"/>
      <c r="B91" s="147"/>
      <c r="C91" s="73"/>
      <c r="D91" s="73"/>
      <c r="E91" s="73"/>
    </row>
    <row r="92" spans="1:5" s="7" customFormat="1" ht="15" customHeight="1">
      <c r="A92" s="95"/>
      <c r="B92" s="73"/>
      <c r="C92" s="73"/>
      <c r="D92" s="73"/>
      <c r="E92" s="73"/>
    </row>
    <row r="93" spans="1:5" s="7" customFormat="1" ht="15" customHeight="1">
      <c r="A93" s="95"/>
      <c r="B93" s="73"/>
      <c r="C93" s="73"/>
      <c r="D93" s="73"/>
      <c r="E93" s="73"/>
    </row>
    <row r="94" spans="1:5" s="7" customFormat="1" ht="15" customHeight="1">
      <c r="A94" s="95"/>
      <c r="B94" s="73"/>
      <c r="C94" s="73"/>
      <c r="D94" s="73"/>
      <c r="E94" s="73"/>
    </row>
    <row r="95" spans="1:5" s="7" customFormat="1" ht="15" customHeight="1">
      <c r="A95" s="95"/>
      <c r="B95" s="73"/>
      <c r="C95" s="73"/>
      <c r="D95" s="73"/>
      <c r="E95" s="73"/>
    </row>
    <row r="96" spans="1:5" s="7" customFormat="1" ht="15" customHeight="1">
      <c r="A96" s="95"/>
      <c r="B96" s="73"/>
      <c r="C96" s="73"/>
      <c r="D96" s="73"/>
      <c r="E96" s="73"/>
    </row>
    <row r="97" spans="1:5" s="7" customFormat="1" ht="15" customHeight="1">
      <c r="A97" s="95"/>
      <c r="B97" s="73"/>
      <c r="C97" s="73"/>
      <c r="D97" s="73"/>
      <c r="E97" s="73"/>
    </row>
    <row r="98" spans="1:5" s="7" customFormat="1" ht="15" customHeight="1">
      <c r="A98" s="95"/>
      <c r="B98" s="73"/>
      <c r="C98" s="73"/>
      <c r="D98" s="73"/>
      <c r="E98" s="73"/>
    </row>
    <row r="99" spans="1:5" s="7" customFormat="1" ht="15" customHeight="1">
      <c r="A99" s="95"/>
      <c r="B99" s="73"/>
      <c r="C99" s="73"/>
      <c r="D99" s="73"/>
      <c r="E99" s="73"/>
    </row>
    <row r="100" spans="1:5" s="7" customFormat="1" ht="15" customHeight="1">
      <c r="A100" s="95"/>
      <c r="B100" s="73"/>
      <c r="C100" s="73"/>
      <c r="D100" s="73"/>
      <c r="E100" s="73"/>
    </row>
    <row r="101" spans="1:5" s="7" customFormat="1" ht="15" customHeight="1">
      <c r="A101" s="95"/>
      <c r="B101" s="73"/>
      <c r="C101" s="73"/>
      <c r="D101" s="73"/>
      <c r="E101" s="73"/>
    </row>
    <row r="102" spans="1:5" s="7" customFormat="1" ht="15" customHeight="1">
      <c r="A102" s="95"/>
      <c r="B102" s="73"/>
      <c r="C102" s="73"/>
      <c r="D102" s="73"/>
      <c r="E102" s="73"/>
    </row>
    <row r="103" spans="1:5" s="7" customFormat="1" ht="15" customHeight="1">
      <c r="A103" s="95"/>
      <c r="B103" s="73"/>
      <c r="C103" s="73"/>
      <c r="D103" s="73"/>
      <c r="E103" s="73"/>
    </row>
    <row r="104" spans="1:5" s="7" customFormat="1" ht="15" customHeight="1">
      <c r="A104" s="95"/>
      <c r="B104" s="73"/>
      <c r="C104" s="73"/>
      <c r="D104" s="73"/>
      <c r="E104" s="73"/>
    </row>
    <row r="105" spans="1:5" s="7" customFormat="1" ht="15" customHeight="1">
      <c r="A105" s="95"/>
      <c r="B105" s="73"/>
      <c r="C105" s="73"/>
      <c r="D105" s="73"/>
      <c r="E105" s="73"/>
    </row>
    <row r="106" spans="1:5" s="7" customFormat="1" ht="15" customHeight="1">
      <c r="A106" s="95"/>
      <c r="B106" s="73"/>
      <c r="C106" s="73"/>
      <c r="D106" s="73"/>
      <c r="E106" s="73"/>
    </row>
    <row r="107" spans="1:5" s="7" customFormat="1" ht="15" customHeight="1">
      <c r="A107" s="95"/>
      <c r="B107" s="73"/>
      <c r="C107" s="73"/>
      <c r="D107" s="73"/>
      <c r="E107" s="73"/>
    </row>
    <row r="108" spans="1:5" s="7" customFormat="1" ht="15" customHeight="1">
      <c r="A108" s="95"/>
      <c r="B108" s="73"/>
      <c r="C108" s="73"/>
      <c r="D108" s="73"/>
      <c r="E108" s="73"/>
    </row>
    <row r="109" spans="1:5" s="7" customFormat="1" ht="15" customHeight="1">
      <c r="A109" s="95"/>
      <c r="B109" s="73"/>
      <c r="C109" s="73"/>
      <c r="D109" s="73"/>
      <c r="E109" s="73"/>
    </row>
    <row r="110" spans="1:5" s="7" customFormat="1" ht="15" customHeight="1">
      <c r="A110" s="95"/>
      <c r="B110" s="73"/>
      <c r="C110" s="73"/>
      <c r="D110" s="73"/>
      <c r="E110" s="73"/>
    </row>
    <row r="111" spans="1:5" s="7" customFormat="1" ht="15" customHeight="1">
      <c r="A111" s="95"/>
      <c r="B111" s="73"/>
      <c r="C111" s="73"/>
      <c r="D111" s="73"/>
      <c r="E111" s="73"/>
    </row>
    <row r="112" spans="1:5" s="7" customFormat="1" ht="15" customHeight="1">
      <c r="A112" s="95"/>
      <c r="B112" s="73"/>
      <c r="C112" s="73"/>
      <c r="D112" s="73"/>
      <c r="E112" s="73"/>
    </row>
    <row r="113" spans="1:5" s="7" customFormat="1" ht="15" customHeight="1">
      <c r="A113" s="95"/>
      <c r="B113" s="73"/>
      <c r="C113" s="73"/>
      <c r="D113" s="73"/>
      <c r="E113" s="73"/>
    </row>
    <row r="114" spans="1:5" s="7" customFormat="1" ht="15" customHeight="1">
      <c r="A114" s="95"/>
      <c r="B114" s="73"/>
      <c r="C114" s="73"/>
      <c r="D114" s="73"/>
      <c r="E114" s="73"/>
    </row>
    <row r="115" spans="1:5" s="7" customFormat="1" ht="15" customHeight="1">
      <c r="A115" s="95"/>
      <c r="B115" s="73"/>
      <c r="C115" s="73"/>
      <c r="D115" s="73"/>
      <c r="E115" s="73"/>
    </row>
    <row r="116" spans="1:5" s="7" customFormat="1" ht="15" customHeight="1">
      <c r="A116" s="95"/>
      <c r="B116" s="73"/>
      <c r="C116" s="73"/>
      <c r="D116" s="73"/>
      <c r="E116" s="73"/>
    </row>
    <row r="117" spans="1:5" s="7" customFormat="1" ht="15" customHeight="1">
      <c r="A117" s="95"/>
      <c r="B117" s="73"/>
      <c r="C117" s="73"/>
      <c r="D117" s="73"/>
      <c r="E117" s="73"/>
    </row>
    <row r="118" spans="1:5" s="7" customFormat="1" ht="15" customHeight="1">
      <c r="A118" s="95"/>
      <c r="B118" s="73"/>
      <c r="C118" s="73"/>
      <c r="D118" s="73"/>
      <c r="E118" s="73"/>
    </row>
    <row r="119" spans="1:5" s="7" customFormat="1" ht="15" customHeight="1">
      <c r="A119" s="95"/>
      <c r="B119" s="73"/>
      <c r="C119" s="73"/>
      <c r="D119" s="73"/>
      <c r="E119" s="73"/>
    </row>
    <row r="120" spans="1:5" s="7" customFormat="1" ht="15" customHeight="1">
      <c r="A120" s="95"/>
      <c r="B120" s="73"/>
      <c r="C120" s="73"/>
      <c r="D120" s="73"/>
      <c r="E120" s="73"/>
    </row>
    <row r="121" spans="1:5" s="7" customFormat="1" ht="15" customHeight="1">
      <c r="A121" s="170"/>
      <c r="B121" s="73"/>
      <c r="C121" s="73"/>
      <c r="D121" s="73"/>
      <c r="E121" s="73"/>
    </row>
    <row r="122" spans="1:5" s="7" customFormat="1" ht="15" customHeight="1">
      <c r="A122" s="170"/>
      <c r="B122" s="73"/>
      <c r="C122" s="73"/>
      <c r="D122" s="73"/>
      <c r="E122" s="73"/>
    </row>
    <row r="123" spans="1:5" s="7" customFormat="1" ht="15" customHeight="1">
      <c r="A123" s="170"/>
      <c r="B123" s="73"/>
      <c r="C123" s="73"/>
      <c r="D123" s="73"/>
      <c r="E123" s="73"/>
    </row>
    <row r="124" spans="1:5" s="7" customFormat="1" ht="15" customHeight="1">
      <c r="A124" s="170"/>
      <c r="B124" s="73"/>
      <c r="C124" s="73"/>
      <c r="D124" s="73"/>
      <c r="E124" s="73"/>
    </row>
    <row r="125" spans="1:5" s="7" customFormat="1" ht="15" customHeight="1">
      <c r="A125" s="170"/>
      <c r="B125" s="73"/>
      <c r="C125" s="73"/>
      <c r="D125" s="73"/>
      <c r="E125" s="73"/>
    </row>
    <row r="126" spans="1:5" s="7" customFormat="1" ht="15" customHeight="1">
      <c r="A126" s="170"/>
      <c r="B126" s="73"/>
      <c r="C126" s="73"/>
      <c r="D126" s="73"/>
      <c r="E126" s="73"/>
    </row>
    <row r="127" spans="1:5" s="7" customFormat="1" ht="15" customHeight="1">
      <c r="A127" s="170"/>
      <c r="B127" s="73"/>
      <c r="C127" s="73"/>
      <c r="D127" s="73"/>
      <c r="E127" s="73"/>
    </row>
    <row r="128" ht="15" customHeight="1">
      <c r="A128" s="171"/>
    </row>
    <row r="129" s="47" customFormat="1" ht="15" customHeight="1">
      <c r="A129" s="171"/>
    </row>
    <row r="130" s="47" customFormat="1" ht="15" customHeight="1">
      <c r="A130" s="171"/>
    </row>
    <row r="131" s="47" customFormat="1" ht="15" customHeight="1">
      <c r="A131" s="171"/>
    </row>
    <row r="132" s="47" customFormat="1" ht="15" customHeight="1">
      <c r="A132" s="171"/>
    </row>
    <row r="133" s="47" customFormat="1" ht="15" customHeight="1">
      <c r="A133" s="171"/>
    </row>
    <row r="134" s="47" customFormat="1" ht="15" customHeight="1">
      <c r="A134" s="171"/>
    </row>
    <row r="135" s="47" customFormat="1" ht="15" customHeight="1">
      <c r="A135" s="171"/>
    </row>
    <row r="136" s="47" customFormat="1" ht="15" customHeight="1">
      <c r="A136" s="171"/>
    </row>
    <row r="137" s="47" customFormat="1" ht="15" customHeight="1">
      <c r="A137" s="171"/>
    </row>
    <row r="138" s="47" customFormat="1" ht="15" customHeight="1">
      <c r="A138" s="171"/>
    </row>
    <row r="139" s="47" customFormat="1" ht="15" customHeight="1">
      <c r="A139" s="171"/>
    </row>
    <row r="140" s="47" customFormat="1" ht="15" customHeight="1">
      <c r="A140" s="171"/>
    </row>
    <row r="141" s="47" customFormat="1" ht="15" customHeight="1">
      <c r="A141" s="171"/>
    </row>
    <row r="142" s="47" customFormat="1" ht="15" customHeight="1">
      <c r="A142" s="171"/>
    </row>
    <row r="143" s="47" customFormat="1" ht="15" customHeight="1">
      <c r="A143" s="171"/>
    </row>
    <row r="144" s="47" customFormat="1" ht="15" customHeight="1">
      <c r="A144" s="171"/>
    </row>
    <row r="145" s="47" customFormat="1" ht="15" customHeight="1">
      <c r="A145" s="171"/>
    </row>
    <row r="146" s="47" customFormat="1" ht="15" customHeight="1">
      <c r="A146" s="171"/>
    </row>
    <row r="147" s="47" customFormat="1" ht="15" customHeight="1">
      <c r="A147" s="171"/>
    </row>
    <row r="148" s="47" customFormat="1" ht="15" customHeight="1">
      <c r="A148" s="171"/>
    </row>
    <row r="149" s="47" customFormat="1" ht="15" customHeight="1">
      <c r="A149" s="171"/>
    </row>
    <row r="150" s="47" customFormat="1" ht="15" customHeight="1">
      <c r="A150" s="171"/>
    </row>
    <row r="151" s="47" customFormat="1" ht="15" customHeight="1">
      <c r="A151" s="171"/>
    </row>
    <row r="152" s="47" customFormat="1" ht="15" customHeight="1">
      <c r="A152" s="171"/>
    </row>
    <row r="153" s="47" customFormat="1" ht="15" customHeight="1">
      <c r="A153" s="171"/>
    </row>
    <row r="154" s="47" customFormat="1" ht="15" customHeight="1">
      <c r="A154" s="171"/>
    </row>
    <row r="155" s="47" customFormat="1" ht="15" customHeight="1">
      <c r="A155" s="171"/>
    </row>
    <row r="156" s="47" customFormat="1" ht="15" customHeight="1">
      <c r="A156" s="171"/>
    </row>
    <row r="157" s="47" customFormat="1" ht="15" customHeight="1">
      <c r="A157" s="171"/>
    </row>
    <row r="158" s="47" customFormat="1" ht="15" customHeight="1">
      <c r="A158" s="171"/>
    </row>
    <row r="159" s="47" customFormat="1" ht="15" customHeight="1">
      <c r="A159" s="171"/>
    </row>
    <row r="160" s="47" customFormat="1" ht="15" customHeight="1">
      <c r="A160" s="171"/>
    </row>
    <row r="161" s="47" customFormat="1" ht="15" customHeight="1">
      <c r="A161" s="171"/>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7" customWidth="1"/>
    <col min="2" max="4" width="18.7109375" style="172" customWidth="1"/>
    <col min="5" max="5" width="16.421875" style="172" bestFit="1" customWidth="1"/>
    <col min="6" max="16384" width="15.7109375" style="47" customWidth="1"/>
  </cols>
  <sheetData>
    <row r="1" spans="1:5" s="126" customFormat="1" ht="30" customHeight="1">
      <c r="A1" s="293" t="s">
        <v>0</v>
      </c>
      <c r="B1" s="294"/>
      <c r="C1" s="294"/>
      <c r="D1" s="295"/>
      <c r="E1" s="125"/>
    </row>
    <row r="2" spans="1:5" s="82" customFormat="1" ht="15" customHeight="1">
      <c r="A2" s="296"/>
      <c r="B2" s="291"/>
      <c r="C2" s="291"/>
      <c r="D2" s="297"/>
      <c r="E2" s="127"/>
    </row>
    <row r="3" spans="1:5" s="82" customFormat="1" ht="15" customHeight="1">
      <c r="A3" s="298" t="s">
        <v>108</v>
      </c>
      <c r="B3" s="292"/>
      <c r="C3" s="292"/>
      <c r="D3" s="299"/>
      <c r="E3" s="127"/>
    </row>
    <row r="4" spans="1:5" s="82" customFormat="1" ht="15" customHeight="1">
      <c r="A4" s="298" t="s">
        <v>109</v>
      </c>
      <c r="B4" s="292"/>
      <c r="C4" s="292"/>
      <c r="D4" s="299"/>
      <c r="E4" s="127"/>
    </row>
    <row r="5" spans="1:5" s="82" customFormat="1" ht="15" customHeight="1">
      <c r="A5" s="298" t="s">
        <v>156</v>
      </c>
      <c r="B5" s="292"/>
      <c r="C5" s="292"/>
      <c r="D5" s="299"/>
      <c r="E5" s="127"/>
    </row>
    <row r="6" spans="1:5" s="82" customFormat="1" ht="15" customHeight="1">
      <c r="A6" s="128"/>
      <c r="B6" s="129"/>
      <c r="C6" s="129"/>
      <c r="D6" s="130"/>
      <c r="E6" s="127"/>
    </row>
    <row r="7" spans="1:5" s="7" customFormat="1" ht="15" customHeight="1">
      <c r="A7" s="131"/>
      <c r="B7" s="129"/>
      <c r="C7" s="129"/>
      <c r="D7" s="130"/>
      <c r="E7" s="73"/>
    </row>
    <row r="8" spans="1:5" s="7" customFormat="1" ht="15" customHeight="1">
      <c r="A8" s="132" t="s">
        <v>111</v>
      </c>
      <c r="B8" s="133" t="s">
        <v>112</v>
      </c>
      <c r="C8" s="134"/>
      <c r="D8" s="135"/>
      <c r="E8" s="73"/>
    </row>
    <row r="9" spans="1:5" s="7" customFormat="1" ht="15" customHeight="1">
      <c r="A9" s="132"/>
      <c r="B9" s="136" t="s">
        <v>43</v>
      </c>
      <c r="C9" s="137"/>
      <c r="D9" s="138"/>
      <c r="E9" s="73"/>
    </row>
    <row r="10" spans="1:5" s="7" customFormat="1" ht="15" customHeight="1">
      <c r="A10" s="139"/>
      <c r="B10" s="140" t="s">
        <v>66</v>
      </c>
      <c r="C10" s="141"/>
      <c r="D10" s="142"/>
      <c r="E10" s="73"/>
    </row>
    <row r="11" spans="1:5" s="7" customFormat="1" ht="15" customHeight="1">
      <c r="A11" s="143" t="s">
        <v>113</v>
      </c>
      <c r="B11" s="144"/>
      <c r="C11" s="21">
        <f>'Premiums YTD-8'!F12</f>
        <v>4008967</v>
      </c>
      <c r="D11" s="142"/>
      <c r="E11" s="73"/>
    </row>
    <row r="12" spans="1:5" s="7" customFormat="1" ht="15" customHeight="1">
      <c r="A12" s="143"/>
      <c r="B12" s="144"/>
      <c r="C12" s="22"/>
      <c r="D12" s="142"/>
      <c r="E12" s="73"/>
    </row>
    <row r="13" spans="1:5" s="7" customFormat="1" ht="15" customHeight="1">
      <c r="A13" s="145" t="s">
        <v>114</v>
      </c>
      <c r="B13" s="146">
        <f>'Premiums YTD-8'!F18</f>
        <v>2736476</v>
      </c>
      <c r="C13" s="147"/>
      <c r="D13" s="142"/>
      <c r="E13" s="73"/>
    </row>
    <row r="14" spans="1:5" s="7" customFormat="1" ht="15" customHeight="1">
      <c r="A14" s="145" t="s">
        <v>115</v>
      </c>
      <c r="B14" s="148">
        <f>'Premiums YTD-8'!F24</f>
        <v>2825718</v>
      </c>
      <c r="C14" s="147"/>
      <c r="D14" s="142"/>
      <c r="E14" s="73"/>
    </row>
    <row r="15" spans="1:5" s="7" customFormat="1" ht="15" customHeight="1">
      <c r="A15" s="145" t="s">
        <v>116</v>
      </c>
      <c r="B15" s="144"/>
      <c r="C15" s="152">
        <f>B14-B13</f>
        <v>89242</v>
      </c>
      <c r="D15" s="142"/>
      <c r="E15" s="73"/>
    </row>
    <row r="16" spans="1:5" s="7" customFormat="1" ht="15" customHeight="1">
      <c r="A16" s="143" t="s">
        <v>117</v>
      </c>
      <c r="B16" s="144"/>
      <c r="C16" s="147"/>
      <c r="D16" s="150">
        <f>C11+C15</f>
        <v>4098209</v>
      </c>
      <c r="E16" s="73"/>
    </row>
    <row r="17" spans="1:4" s="7" customFormat="1" ht="15" customHeight="1">
      <c r="A17" s="145" t="s">
        <v>118</v>
      </c>
      <c r="B17" s="144"/>
      <c r="C17" s="151">
        <f>'[1]Loss Expenses Paid YTD-16'!E36</f>
        <v>2760414</v>
      </c>
      <c r="D17" s="142"/>
    </row>
    <row r="18" spans="1:4" s="7" customFormat="1" ht="15" customHeight="1">
      <c r="A18" s="145" t="s">
        <v>119</v>
      </c>
      <c r="B18" s="144"/>
      <c r="C18" s="152">
        <f>-'[1]TB - Rounded'!J295</f>
        <v>21207</v>
      </c>
      <c r="D18" s="142"/>
    </row>
    <row r="19" spans="1:5" s="7" customFormat="1" ht="15" customHeight="1">
      <c r="A19" s="143" t="s">
        <v>120</v>
      </c>
      <c r="B19" s="144"/>
      <c r="C19" s="151">
        <f>C17-C18</f>
        <v>2739207</v>
      </c>
      <c r="D19" s="142"/>
      <c r="E19" s="73"/>
    </row>
    <row r="20" spans="1:5" s="7" customFormat="1" ht="15" customHeight="1">
      <c r="A20" s="145" t="s">
        <v>121</v>
      </c>
      <c r="B20" s="146">
        <f>'Losses Incurred YTD-10'!F18+'Losses Incurred YTD-10'!F24</f>
        <v>815675</v>
      </c>
      <c r="C20" s="147" t="s">
        <v>66</v>
      </c>
      <c r="D20" s="142"/>
      <c r="E20" s="73"/>
    </row>
    <row r="21" spans="1:5" s="7" customFormat="1" ht="15" customHeight="1">
      <c r="A21" s="145" t="s">
        <v>122</v>
      </c>
      <c r="B21" s="148">
        <f>'Losses Incurred YTD-10'!F31</f>
        <v>821395</v>
      </c>
      <c r="C21" s="147"/>
      <c r="D21" s="142"/>
      <c r="E21" s="73"/>
    </row>
    <row r="22" spans="1:5" s="7" customFormat="1" ht="15" customHeight="1">
      <c r="A22" s="145" t="s">
        <v>123</v>
      </c>
      <c r="B22" s="153"/>
      <c r="C22" s="149">
        <f>B20-B21</f>
        <v>-5720</v>
      </c>
      <c r="D22" s="142"/>
      <c r="E22" s="73"/>
    </row>
    <row r="23" spans="1:5" s="7" customFormat="1" ht="15" customHeight="1">
      <c r="A23" s="143" t="s">
        <v>124</v>
      </c>
      <c r="B23" s="144"/>
      <c r="C23" s="147"/>
      <c r="D23" s="154">
        <f>C19+C22</f>
        <v>2733487</v>
      </c>
      <c r="E23" s="147"/>
    </row>
    <row r="24" spans="1:5" s="7" customFormat="1" ht="15" customHeight="1">
      <c r="A24" s="145" t="s">
        <v>125</v>
      </c>
      <c r="B24" s="144"/>
      <c r="C24" s="151">
        <f>'[1]Loss Expenses Paid YTD-16'!C36</f>
        <v>182876</v>
      </c>
      <c r="D24" s="142"/>
      <c r="E24" s="155"/>
    </row>
    <row r="25" spans="1:5" s="7" customFormat="1" ht="15" customHeight="1">
      <c r="A25" s="145" t="s">
        <v>126</v>
      </c>
      <c r="B25" s="144"/>
      <c r="C25" s="152">
        <f>'[1]Loss Expenses Paid YTD-16'!I36</f>
        <v>320013</v>
      </c>
      <c r="D25" s="142"/>
      <c r="E25" s="155"/>
    </row>
    <row r="26" spans="1:5" s="7" customFormat="1" ht="15" customHeight="1">
      <c r="A26" s="143" t="s">
        <v>127</v>
      </c>
      <c r="B26" s="144"/>
      <c r="C26" s="151">
        <f>C24+C25</f>
        <v>502889</v>
      </c>
      <c r="D26" s="142"/>
      <c r="E26" s="147"/>
    </row>
    <row r="27" spans="1:5" s="7" customFormat="1" ht="15" customHeight="1">
      <c r="A27" s="145" t="s">
        <v>128</v>
      </c>
      <c r="B27" s="146">
        <f>'Loss Expenses YTD-12'!F18</f>
        <v>252030</v>
      </c>
      <c r="C27" s="147"/>
      <c r="D27" s="142"/>
      <c r="E27" s="155"/>
    </row>
    <row r="28" spans="1:5" s="7" customFormat="1" ht="15" customHeight="1">
      <c r="A28" s="145" t="s">
        <v>129</v>
      </c>
      <c r="B28" s="148">
        <f>'Loss Expenses YTD-12'!F24</f>
        <v>256062</v>
      </c>
      <c r="C28" s="147"/>
      <c r="D28" s="142"/>
      <c r="E28" s="147"/>
    </row>
    <row r="29" spans="1:5" s="7" customFormat="1" ht="15" customHeight="1">
      <c r="A29" s="145" t="s">
        <v>130</v>
      </c>
      <c r="B29" s="144"/>
      <c r="C29" s="149">
        <f>B27-B28</f>
        <v>-4032</v>
      </c>
      <c r="D29" s="142"/>
      <c r="E29" s="155"/>
    </row>
    <row r="30" spans="1:5" s="7" customFormat="1" ht="15" customHeight="1">
      <c r="A30" s="143" t="s">
        <v>131</v>
      </c>
      <c r="B30" s="144"/>
      <c r="C30" s="147"/>
      <c r="D30" s="156">
        <f>C26+C29</f>
        <v>498857</v>
      </c>
      <c r="E30" s="147"/>
    </row>
    <row r="31" spans="1:5" s="7" customFormat="1" ht="15" customHeight="1">
      <c r="A31" s="143" t="s">
        <v>132</v>
      </c>
      <c r="B31" s="144"/>
      <c r="C31" s="147"/>
      <c r="D31" s="157">
        <f>D23+D30</f>
        <v>3232344</v>
      </c>
      <c r="E31" s="147"/>
    </row>
    <row r="32" spans="1:5" s="7" customFormat="1" ht="15" customHeight="1">
      <c r="A32" s="145" t="s">
        <v>133</v>
      </c>
      <c r="B32" s="144"/>
      <c r="C32" s="151">
        <f>10500+10500+7433-1651+2327+7433-31404+10727</f>
        <v>15865</v>
      </c>
      <c r="D32" s="142"/>
      <c r="E32" s="155"/>
    </row>
    <row r="33" spans="1:5" s="7" customFormat="1" ht="15" customHeight="1">
      <c r="A33" s="145" t="s">
        <v>134</v>
      </c>
      <c r="B33" s="146">
        <f>-'[1]TB - Rounded'!J134</f>
        <v>95952</v>
      </c>
      <c r="C33" s="147"/>
      <c r="D33" s="142"/>
      <c r="E33" s="73"/>
    </row>
    <row r="34" spans="1:5" s="7" customFormat="1" ht="15" customHeight="1">
      <c r="A34" s="145" t="s">
        <v>135</v>
      </c>
      <c r="B34" s="148">
        <v>118598</v>
      </c>
      <c r="C34" s="147"/>
      <c r="D34" s="142"/>
      <c r="E34" s="73"/>
    </row>
    <row r="35" spans="1:5" s="7" customFormat="1" ht="15" customHeight="1">
      <c r="A35" s="145" t="s">
        <v>136</v>
      </c>
      <c r="B35" s="144"/>
      <c r="C35" s="149">
        <f>B33-B34</f>
        <v>-22646</v>
      </c>
      <c r="D35" s="142"/>
      <c r="E35" s="73"/>
    </row>
    <row r="36" spans="1:6" s="7" customFormat="1" ht="15" customHeight="1">
      <c r="A36" s="143" t="s">
        <v>137</v>
      </c>
      <c r="B36" s="144"/>
      <c r="C36" s="147" t="s">
        <v>66</v>
      </c>
      <c r="D36" s="159">
        <f>C32+C35</f>
        <v>-6781</v>
      </c>
      <c r="E36" s="73"/>
      <c r="F36" s="35"/>
    </row>
    <row r="37" spans="1:5" s="7" customFormat="1" ht="15" customHeight="1">
      <c r="A37" s="145" t="s">
        <v>138</v>
      </c>
      <c r="B37" s="144"/>
      <c r="C37" s="151">
        <f>'[1]TB - Rounded'!J401</f>
        <v>325386</v>
      </c>
      <c r="D37" s="142"/>
      <c r="E37" s="73"/>
    </row>
    <row r="38" spans="1:5" s="7" customFormat="1" ht="15" customHeight="1">
      <c r="A38" s="145" t="s">
        <v>139</v>
      </c>
      <c r="B38" s="144"/>
      <c r="C38" s="151">
        <f>'[1]TB - Rounded'!J411</f>
        <v>61587</v>
      </c>
      <c r="D38" s="142"/>
      <c r="E38" s="160"/>
    </row>
    <row r="39" spans="1:6" s="7" customFormat="1" ht="15" customHeight="1">
      <c r="A39" s="145" t="s">
        <v>140</v>
      </c>
      <c r="B39" s="144"/>
      <c r="C39" s="152">
        <f>'[1]TB - Rounded'!J627-C43-5</f>
        <v>2146626</v>
      </c>
      <c r="D39" s="142"/>
      <c r="E39" s="160"/>
      <c r="F39" s="73"/>
    </row>
    <row r="40" spans="1:6" s="7" customFormat="1" ht="15" customHeight="1">
      <c r="A40" s="143" t="s">
        <v>141</v>
      </c>
      <c r="B40" s="144"/>
      <c r="C40" s="151">
        <f>SUM(C37:C39)</f>
        <v>2533599</v>
      </c>
      <c r="D40" s="142"/>
      <c r="E40" s="160"/>
      <c r="F40" s="73"/>
    </row>
    <row r="41" spans="1:5" s="7" customFormat="1" ht="15" customHeight="1">
      <c r="A41" s="145" t="s">
        <v>134</v>
      </c>
      <c r="B41" s="146">
        <f>-'[1]TB - Rounded'!J151</f>
        <v>89812</v>
      </c>
      <c r="C41" s="147"/>
      <c r="D41" s="142"/>
      <c r="E41" s="160"/>
    </row>
    <row r="42" spans="1:5" s="7" customFormat="1" ht="15" customHeight="1">
      <c r="A42" s="145" t="s">
        <v>135</v>
      </c>
      <c r="B42" s="148">
        <v>132973</v>
      </c>
      <c r="C42" s="147" t="s">
        <v>66</v>
      </c>
      <c r="D42" s="142"/>
      <c r="E42" s="73"/>
    </row>
    <row r="43" spans="1:5" s="7" customFormat="1" ht="15" customHeight="1">
      <c r="A43" s="145" t="s">
        <v>142</v>
      </c>
      <c r="B43" s="144"/>
      <c r="C43" s="149">
        <f>+B41-B42</f>
        <v>-43161</v>
      </c>
      <c r="D43" s="142"/>
      <c r="E43" s="73"/>
    </row>
    <row r="44" spans="1:6" s="7" customFormat="1" ht="15" customHeight="1">
      <c r="A44" s="143" t="s">
        <v>143</v>
      </c>
      <c r="B44" s="144"/>
      <c r="C44" s="147"/>
      <c r="D44" s="156">
        <f>SUM(C40:C43)</f>
        <v>2490438</v>
      </c>
      <c r="E44" s="73"/>
      <c r="F44" s="73"/>
    </row>
    <row r="45" spans="1:6" s="7" customFormat="1" ht="15" customHeight="1">
      <c r="A45" s="143" t="s">
        <v>144</v>
      </c>
      <c r="B45" s="144"/>
      <c r="C45" s="147"/>
      <c r="D45" s="156">
        <f>SUM(D36:D44)</f>
        <v>2483657</v>
      </c>
      <c r="E45" s="73"/>
      <c r="F45" s="161"/>
    </row>
    <row r="46" spans="1:6" s="7" customFormat="1" ht="15" customHeight="1">
      <c r="A46" s="143" t="s">
        <v>145</v>
      </c>
      <c r="B46" s="144"/>
      <c r="C46" s="147"/>
      <c r="D46" s="162">
        <f>+D31+D45</f>
        <v>5716001</v>
      </c>
      <c r="E46" s="73"/>
      <c r="F46" s="161"/>
    </row>
    <row r="47" spans="1:6" s="7" customFormat="1" ht="15" customHeight="1">
      <c r="A47" s="143" t="s">
        <v>146</v>
      </c>
      <c r="B47" s="144"/>
      <c r="C47" s="147"/>
      <c r="D47" s="157">
        <f>D16-D31-D45</f>
        <v>-1617792</v>
      </c>
      <c r="E47" s="163"/>
      <c r="F47" s="73"/>
    </row>
    <row r="48" spans="1:4" s="7" customFormat="1" ht="15" customHeight="1">
      <c r="A48" s="145" t="s">
        <v>147</v>
      </c>
      <c r="B48" s="144"/>
      <c r="C48" s="151">
        <f>-'[1]TB - Rounded'!J263-C51</f>
        <v>47956</v>
      </c>
      <c r="D48" s="142"/>
    </row>
    <row r="49" spans="1:5" s="7" customFormat="1" ht="15" customHeight="1">
      <c r="A49" s="145" t="s">
        <v>148</v>
      </c>
      <c r="B49" s="146">
        <f>'[1]TB - Rounded'!J39</f>
        <v>15481</v>
      </c>
      <c r="C49" s="147"/>
      <c r="D49" s="142"/>
      <c r="E49" s="73"/>
    </row>
    <row r="50" spans="1:5" s="7" customFormat="1" ht="15" customHeight="1">
      <c r="A50" s="145" t="s">
        <v>149</v>
      </c>
      <c r="B50" s="148">
        <v>12449</v>
      </c>
      <c r="C50" s="147"/>
      <c r="D50" s="142"/>
      <c r="E50" s="73"/>
    </row>
    <row r="51" spans="1:5" s="7" customFormat="1" ht="15" customHeight="1">
      <c r="A51" s="145" t="s">
        <v>150</v>
      </c>
      <c r="B51" s="144"/>
      <c r="C51" s="149">
        <f>B49-B50</f>
        <v>3032</v>
      </c>
      <c r="D51" s="142"/>
      <c r="E51" s="73"/>
    </row>
    <row r="52" spans="1:5" s="7" customFormat="1" ht="15" customHeight="1">
      <c r="A52" s="143" t="s">
        <v>151</v>
      </c>
      <c r="B52" s="144"/>
      <c r="C52" s="147"/>
      <c r="D52" s="156">
        <f>C48+C51</f>
        <v>50988</v>
      </c>
      <c r="E52" s="73"/>
    </row>
    <row r="53" spans="1:5" s="7" customFormat="1" ht="15" customHeight="1">
      <c r="A53" s="145" t="s">
        <v>152</v>
      </c>
      <c r="B53" s="144"/>
      <c r="C53" s="147"/>
      <c r="D53" s="164">
        <f>-'[1]TB - Rounded'!J270</f>
        <v>-18257</v>
      </c>
      <c r="E53" s="73"/>
    </row>
    <row r="54" spans="1:5" s="7" customFormat="1" ht="15" customHeight="1">
      <c r="A54" s="143" t="s">
        <v>153</v>
      </c>
      <c r="B54" s="144"/>
      <c r="C54" s="147"/>
      <c r="D54" s="156">
        <f>SUM(D52:D53)</f>
        <v>32731</v>
      </c>
      <c r="E54" s="73"/>
    </row>
    <row r="55" spans="1:5" s="7" customFormat="1" ht="15" customHeight="1">
      <c r="A55" s="165" t="s">
        <v>154</v>
      </c>
      <c r="B55" s="144"/>
      <c r="C55" s="147"/>
      <c r="D55" s="156">
        <f>-'[1]TB - Rounded'!J273</f>
        <v>6661</v>
      </c>
      <c r="E55" s="73"/>
    </row>
    <row r="56" spans="1:6" s="7" customFormat="1" ht="15" customHeight="1">
      <c r="A56" s="166" t="s">
        <v>155</v>
      </c>
      <c r="B56" s="167"/>
      <c r="C56" s="168"/>
      <c r="D56" s="162">
        <f>D47+D54+D55</f>
        <v>-1578400</v>
      </c>
      <c r="E56" s="163"/>
      <c r="F56" s="35"/>
    </row>
    <row r="57" spans="1:5" s="7" customFormat="1" ht="15" customHeight="1">
      <c r="A57" s="95"/>
      <c r="B57" s="147"/>
      <c r="C57" s="147"/>
      <c r="D57" s="147"/>
      <c r="E57" s="147"/>
    </row>
    <row r="58" spans="1:5" s="7" customFormat="1" ht="15" customHeight="1">
      <c r="A58" s="124"/>
      <c r="B58" s="147"/>
      <c r="C58" s="147"/>
      <c r="D58" s="147"/>
      <c r="E58" s="147"/>
    </row>
    <row r="59" spans="1:5" s="7" customFormat="1" ht="15" customHeight="1">
      <c r="A59" s="95"/>
      <c r="B59" s="147"/>
      <c r="C59" s="147"/>
      <c r="D59" s="147"/>
      <c r="E59" s="73"/>
    </row>
    <row r="60" spans="1:5" s="7" customFormat="1" ht="15" customHeight="1">
      <c r="A60" s="95"/>
      <c r="B60" s="147"/>
      <c r="C60" s="147"/>
      <c r="D60" s="147"/>
      <c r="E60" s="73"/>
    </row>
    <row r="61" spans="1:5" s="7" customFormat="1" ht="15" customHeight="1">
      <c r="A61" s="95"/>
      <c r="B61" s="147"/>
      <c r="C61" s="147"/>
      <c r="D61" s="147"/>
      <c r="E61" s="73"/>
    </row>
    <row r="62" spans="1:5" s="7" customFormat="1" ht="15" customHeight="1">
      <c r="A62" s="95"/>
      <c r="B62" s="147"/>
      <c r="C62" s="147"/>
      <c r="D62" s="147"/>
      <c r="E62" s="73"/>
    </row>
    <row r="63" spans="1:5" s="7" customFormat="1" ht="15" customHeight="1">
      <c r="A63" s="95"/>
      <c r="B63" s="147"/>
      <c r="C63" s="147"/>
      <c r="D63" s="147"/>
      <c r="E63" s="73"/>
    </row>
    <row r="64" spans="1:5" s="7" customFormat="1" ht="15" customHeight="1">
      <c r="A64" s="95"/>
      <c r="B64" s="169"/>
      <c r="C64" s="147"/>
      <c r="D64" s="147"/>
      <c r="E64" s="73"/>
    </row>
    <row r="65" spans="1:5" s="7" customFormat="1" ht="15" customHeight="1">
      <c r="A65" s="95"/>
      <c r="B65" s="169"/>
      <c r="C65" s="147"/>
      <c r="D65" s="147"/>
      <c r="E65" s="73"/>
    </row>
    <row r="66" spans="1:5" s="7" customFormat="1" ht="15" customHeight="1">
      <c r="A66" s="95"/>
      <c r="B66" s="169"/>
      <c r="C66" s="147"/>
      <c r="D66" s="147"/>
      <c r="E66" s="73"/>
    </row>
    <row r="67" spans="1:5" s="7" customFormat="1" ht="15" customHeight="1">
      <c r="A67" s="95"/>
      <c r="B67" s="169"/>
      <c r="C67" s="155"/>
      <c r="D67" s="147"/>
      <c r="E67" s="73"/>
    </row>
    <row r="68" spans="1:5" s="7" customFormat="1" ht="15" customHeight="1">
      <c r="A68" s="95"/>
      <c r="B68" s="169"/>
      <c r="C68" s="147"/>
      <c r="D68" s="147"/>
      <c r="E68" s="73"/>
    </row>
    <row r="69" spans="2:5" s="7" customFormat="1" ht="15" customHeight="1">
      <c r="B69" s="169"/>
      <c r="C69" s="147"/>
      <c r="D69" s="147"/>
      <c r="E69" s="73"/>
    </row>
    <row r="70" spans="1:5" s="7" customFormat="1" ht="15" customHeight="1">
      <c r="A70" s="95"/>
      <c r="B70" s="169"/>
      <c r="C70" s="147"/>
      <c r="D70" s="147"/>
      <c r="E70" s="73"/>
    </row>
    <row r="71" spans="1:5" s="7" customFormat="1" ht="15" customHeight="1">
      <c r="A71" s="95"/>
      <c r="B71" s="169"/>
      <c r="C71" s="147"/>
      <c r="D71" s="147"/>
      <c r="E71" s="73"/>
    </row>
    <row r="72" spans="1:5" s="7" customFormat="1" ht="15" customHeight="1">
      <c r="A72" s="95"/>
      <c r="B72" s="73"/>
      <c r="C72" s="147"/>
      <c r="D72" s="147"/>
      <c r="E72" s="73"/>
    </row>
    <row r="73" spans="1:5" s="7" customFormat="1" ht="15" customHeight="1">
      <c r="A73" s="95"/>
      <c r="B73" s="147"/>
      <c r="C73" s="155"/>
      <c r="D73" s="147"/>
      <c r="E73" s="73"/>
    </row>
    <row r="74" spans="1:5" s="7" customFormat="1" ht="15" customHeight="1">
      <c r="A74" s="95"/>
      <c r="B74" s="147"/>
      <c r="C74" s="147"/>
      <c r="D74" s="147"/>
      <c r="E74" s="73"/>
    </row>
    <row r="75" spans="1:5" s="7" customFormat="1" ht="15" customHeight="1">
      <c r="A75" s="95"/>
      <c r="B75" s="147"/>
      <c r="C75" s="147"/>
      <c r="D75" s="147"/>
      <c r="E75" s="73"/>
    </row>
    <row r="76" spans="1:5" s="7" customFormat="1" ht="15" customHeight="1">
      <c r="A76" s="95"/>
      <c r="B76" s="147"/>
      <c r="C76" s="147"/>
      <c r="D76" s="147"/>
      <c r="E76" s="73"/>
    </row>
    <row r="77" spans="1:5" s="7" customFormat="1" ht="15" customHeight="1">
      <c r="A77" s="95"/>
      <c r="B77" s="147"/>
      <c r="C77" s="147"/>
      <c r="D77" s="147"/>
      <c r="E77" s="73"/>
    </row>
    <row r="78" spans="1:5" s="7" customFormat="1" ht="15" customHeight="1">
      <c r="A78" s="95"/>
      <c r="B78" s="147"/>
      <c r="C78" s="147"/>
      <c r="D78" s="147"/>
      <c r="E78" s="73"/>
    </row>
    <row r="79" spans="1:5" s="7" customFormat="1" ht="15" customHeight="1">
      <c r="A79" s="95"/>
      <c r="B79" s="147"/>
      <c r="C79" s="147"/>
      <c r="D79" s="147"/>
      <c r="E79" s="73"/>
    </row>
    <row r="80" spans="1:5" s="7" customFormat="1" ht="15" customHeight="1">
      <c r="A80" s="95"/>
      <c r="B80" s="147"/>
      <c r="C80" s="147"/>
      <c r="D80" s="147"/>
      <c r="E80" s="73"/>
    </row>
    <row r="81" spans="1:5" s="7" customFormat="1" ht="15" customHeight="1">
      <c r="A81" s="95"/>
      <c r="B81" s="147"/>
      <c r="C81" s="147"/>
      <c r="D81" s="147"/>
      <c r="E81" s="73"/>
    </row>
    <row r="82" spans="1:5" s="7" customFormat="1" ht="15" customHeight="1">
      <c r="A82" s="95"/>
      <c r="B82" s="147"/>
      <c r="C82" s="147"/>
      <c r="D82" s="147"/>
      <c r="E82" s="73"/>
    </row>
    <row r="83" spans="1:5" s="7" customFormat="1" ht="15" customHeight="1">
      <c r="A83" s="95"/>
      <c r="B83" s="147"/>
      <c r="C83" s="147"/>
      <c r="D83" s="147"/>
      <c r="E83" s="73"/>
    </row>
    <row r="84" spans="1:5" s="7" customFormat="1" ht="15" customHeight="1">
      <c r="A84" s="95"/>
      <c r="B84" s="147"/>
      <c r="C84" s="147"/>
      <c r="D84" s="147"/>
      <c r="E84" s="73"/>
    </row>
    <row r="85" spans="1:5" s="7" customFormat="1" ht="15" customHeight="1">
      <c r="A85" s="95"/>
      <c r="B85" s="147"/>
      <c r="C85" s="147"/>
      <c r="D85" s="147"/>
      <c r="E85" s="73"/>
    </row>
    <row r="86" spans="1:5" s="7" customFormat="1" ht="15" customHeight="1">
      <c r="A86" s="95"/>
      <c r="B86" s="147"/>
      <c r="C86" s="147"/>
      <c r="D86" s="147"/>
      <c r="E86" s="73"/>
    </row>
    <row r="87" spans="1:5" s="7" customFormat="1" ht="15" customHeight="1">
      <c r="A87" s="95"/>
      <c r="B87" s="147"/>
      <c r="C87" s="147"/>
      <c r="D87" s="147"/>
      <c r="E87" s="73"/>
    </row>
    <row r="88" spans="1:5" s="7" customFormat="1" ht="15" customHeight="1">
      <c r="A88" s="95"/>
      <c r="B88" s="147"/>
      <c r="C88" s="147"/>
      <c r="D88" s="147"/>
      <c r="E88" s="73"/>
    </row>
    <row r="89" spans="1:5" s="7" customFormat="1" ht="15" customHeight="1">
      <c r="A89" s="95"/>
      <c r="B89" s="147"/>
      <c r="C89" s="73"/>
      <c r="D89" s="73"/>
      <c r="E89" s="73"/>
    </row>
    <row r="90" spans="1:5" s="7" customFormat="1" ht="15" customHeight="1">
      <c r="A90" s="95"/>
      <c r="B90" s="147"/>
      <c r="C90" s="73"/>
      <c r="D90" s="73"/>
      <c r="E90" s="73"/>
    </row>
    <row r="91" spans="1:5" s="7" customFormat="1" ht="15" customHeight="1">
      <c r="A91" s="95"/>
      <c r="B91" s="147"/>
      <c r="C91" s="73"/>
      <c r="D91" s="73"/>
      <c r="E91" s="73"/>
    </row>
    <row r="92" spans="1:5" s="7" customFormat="1" ht="15" customHeight="1">
      <c r="A92" s="95"/>
      <c r="B92" s="73"/>
      <c r="C92" s="73"/>
      <c r="D92" s="73"/>
      <c r="E92" s="73"/>
    </row>
    <row r="93" spans="1:5" s="7" customFormat="1" ht="15" customHeight="1">
      <c r="A93" s="95"/>
      <c r="B93" s="73"/>
      <c r="C93" s="73"/>
      <c r="D93" s="73"/>
      <c r="E93" s="73"/>
    </row>
    <row r="94" spans="1:5" s="7" customFormat="1" ht="15" customHeight="1">
      <c r="A94" s="95"/>
      <c r="B94" s="73"/>
      <c r="C94" s="73"/>
      <c r="D94" s="73"/>
      <c r="E94" s="73"/>
    </row>
    <row r="95" spans="1:5" s="7" customFormat="1" ht="15" customHeight="1">
      <c r="A95" s="95"/>
      <c r="B95" s="73"/>
      <c r="C95" s="73"/>
      <c r="D95" s="73"/>
      <c r="E95" s="73"/>
    </row>
    <row r="96" spans="1:5" s="7" customFormat="1" ht="15" customHeight="1">
      <c r="A96" s="95"/>
      <c r="B96" s="73"/>
      <c r="C96" s="73"/>
      <c r="D96" s="73"/>
      <c r="E96" s="73"/>
    </row>
    <row r="97" spans="1:5" s="7" customFormat="1" ht="15" customHeight="1">
      <c r="A97" s="95"/>
      <c r="B97" s="73"/>
      <c r="C97" s="73"/>
      <c r="D97" s="73"/>
      <c r="E97" s="73"/>
    </row>
    <row r="98" spans="1:5" s="7" customFormat="1" ht="15" customHeight="1">
      <c r="A98" s="95"/>
      <c r="B98" s="73"/>
      <c r="C98" s="73"/>
      <c r="D98" s="73"/>
      <c r="E98" s="73"/>
    </row>
    <row r="99" spans="1:5" s="7" customFormat="1" ht="15" customHeight="1">
      <c r="A99" s="95"/>
      <c r="B99" s="73"/>
      <c r="C99" s="73"/>
      <c r="D99" s="73"/>
      <c r="E99" s="73"/>
    </row>
    <row r="100" spans="1:5" s="7" customFormat="1" ht="15" customHeight="1">
      <c r="A100" s="95"/>
      <c r="B100" s="73"/>
      <c r="C100" s="73"/>
      <c r="D100" s="73"/>
      <c r="E100" s="73"/>
    </row>
    <row r="101" spans="1:5" s="7" customFormat="1" ht="15" customHeight="1">
      <c r="A101" s="95"/>
      <c r="B101" s="73"/>
      <c r="C101" s="73"/>
      <c r="D101" s="73"/>
      <c r="E101" s="73"/>
    </row>
    <row r="102" spans="1:5" s="7" customFormat="1" ht="15" customHeight="1">
      <c r="A102" s="95"/>
      <c r="B102" s="73"/>
      <c r="C102" s="73"/>
      <c r="D102" s="73"/>
      <c r="E102" s="73"/>
    </row>
    <row r="103" spans="1:5" s="7" customFormat="1" ht="15" customHeight="1">
      <c r="A103" s="95"/>
      <c r="B103" s="73"/>
      <c r="C103" s="73"/>
      <c r="D103" s="73"/>
      <c r="E103" s="73"/>
    </row>
    <row r="104" spans="1:5" s="7" customFormat="1" ht="15" customHeight="1">
      <c r="A104" s="95"/>
      <c r="B104" s="73"/>
      <c r="C104" s="73"/>
      <c r="D104" s="73"/>
      <c r="E104" s="73"/>
    </row>
    <row r="105" spans="1:5" s="7" customFormat="1" ht="15" customHeight="1">
      <c r="A105" s="95"/>
      <c r="B105" s="73"/>
      <c r="C105" s="73"/>
      <c r="D105" s="73"/>
      <c r="E105" s="73"/>
    </row>
    <row r="106" spans="1:5" s="7" customFormat="1" ht="15" customHeight="1">
      <c r="A106" s="95"/>
      <c r="B106" s="73"/>
      <c r="C106" s="73"/>
      <c r="D106" s="73"/>
      <c r="E106" s="73"/>
    </row>
    <row r="107" spans="1:5" s="7" customFormat="1" ht="15" customHeight="1">
      <c r="A107" s="95"/>
      <c r="B107" s="73"/>
      <c r="C107" s="73"/>
      <c r="D107" s="73"/>
      <c r="E107" s="73"/>
    </row>
    <row r="108" spans="1:5" s="7" customFormat="1" ht="15" customHeight="1">
      <c r="A108" s="95"/>
      <c r="B108" s="73"/>
      <c r="C108" s="73"/>
      <c r="D108" s="73"/>
      <c r="E108" s="73"/>
    </row>
    <row r="109" spans="1:5" s="7" customFormat="1" ht="15" customHeight="1">
      <c r="A109" s="95"/>
      <c r="B109" s="73"/>
      <c r="C109" s="73"/>
      <c r="D109" s="73"/>
      <c r="E109" s="73"/>
    </row>
    <row r="110" spans="1:5" s="7" customFormat="1" ht="15" customHeight="1">
      <c r="A110" s="95"/>
      <c r="B110" s="73"/>
      <c r="C110" s="73"/>
      <c r="D110" s="73"/>
      <c r="E110" s="73"/>
    </row>
    <row r="111" spans="1:5" s="7" customFormat="1" ht="15" customHeight="1">
      <c r="A111" s="95"/>
      <c r="B111" s="73"/>
      <c r="C111" s="73"/>
      <c r="D111" s="73"/>
      <c r="E111" s="73"/>
    </row>
    <row r="112" spans="1:5" s="7" customFormat="1" ht="15" customHeight="1">
      <c r="A112" s="95"/>
      <c r="B112" s="73"/>
      <c r="C112" s="73"/>
      <c r="D112" s="73"/>
      <c r="E112" s="73"/>
    </row>
    <row r="113" spans="1:5" s="7" customFormat="1" ht="15" customHeight="1">
      <c r="A113" s="95"/>
      <c r="B113" s="73"/>
      <c r="C113" s="73"/>
      <c r="D113" s="73"/>
      <c r="E113" s="73"/>
    </row>
    <row r="114" spans="1:5" s="7" customFormat="1" ht="15" customHeight="1">
      <c r="A114" s="95"/>
      <c r="B114" s="73"/>
      <c r="C114" s="73"/>
      <c r="D114" s="73"/>
      <c r="E114" s="73"/>
    </row>
    <row r="115" spans="1:5" s="7" customFormat="1" ht="15" customHeight="1">
      <c r="A115" s="95"/>
      <c r="B115" s="73"/>
      <c r="C115" s="73"/>
      <c r="D115" s="73"/>
      <c r="E115" s="73"/>
    </row>
    <row r="116" spans="1:5" s="7" customFormat="1" ht="15" customHeight="1">
      <c r="A116" s="95"/>
      <c r="B116" s="73"/>
      <c r="C116" s="73"/>
      <c r="D116" s="73"/>
      <c r="E116" s="73"/>
    </row>
    <row r="117" spans="1:5" s="7" customFormat="1" ht="15" customHeight="1">
      <c r="A117" s="95"/>
      <c r="B117" s="73"/>
      <c r="C117" s="73"/>
      <c r="D117" s="73"/>
      <c r="E117" s="73"/>
    </row>
    <row r="118" spans="1:5" s="7" customFormat="1" ht="15" customHeight="1">
      <c r="A118" s="95"/>
      <c r="B118" s="73"/>
      <c r="C118" s="73"/>
      <c r="D118" s="73"/>
      <c r="E118" s="73"/>
    </row>
    <row r="119" spans="1:5" s="7" customFormat="1" ht="15" customHeight="1">
      <c r="A119" s="95"/>
      <c r="B119" s="73"/>
      <c r="C119" s="73"/>
      <c r="D119" s="73"/>
      <c r="E119" s="73"/>
    </row>
    <row r="120" spans="1:5" s="7" customFormat="1" ht="15" customHeight="1">
      <c r="A120" s="95"/>
      <c r="B120" s="73"/>
      <c r="C120" s="73"/>
      <c r="D120" s="73"/>
      <c r="E120" s="73"/>
    </row>
    <row r="121" spans="1:5" s="7" customFormat="1" ht="15" customHeight="1">
      <c r="A121" s="170"/>
      <c r="B121" s="73"/>
      <c r="C121" s="73"/>
      <c r="D121" s="73"/>
      <c r="E121" s="73"/>
    </row>
    <row r="122" spans="1:5" s="7" customFormat="1" ht="15" customHeight="1">
      <c r="A122" s="170"/>
      <c r="B122" s="73"/>
      <c r="C122" s="73"/>
      <c r="D122" s="73"/>
      <c r="E122" s="73"/>
    </row>
    <row r="123" spans="1:5" s="7" customFormat="1" ht="15" customHeight="1">
      <c r="A123" s="170"/>
      <c r="B123" s="73"/>
      <c r="C123" s="73"/>
      <c r="D123" s="73"/>
      <c r="E123" s="73"/>
    </row>
    <row r="124" spans="1:5" s="7" customFormat="1" ht="15" customHeight="1">
      <c r="A124" s="170"/>
      <c r="B124" s="73"/>
      <c r="C124" s="73"/>
      <c r="D124" s="73"/>
      <c r="E124" s="73"/>
    </row>
    <row r="125" spans="1:5" s="7" customFormat="1" ht="15" customHeight="1">
      <c r="A125" s="170"/>
      <c r="B125" s="73"/>
      <c r="C125" s="73"/>
      <c r="D125" s="73"/>
      <c r="E125" s="73"/>
    </row>
    <row r="126" spans="1:5" s="7" customFormat="1" ht="15" customHeight="1">
      <c r="A126" s="170"/>
      <c r="B126" s="73"/>
      <c r="C126" s="73"/>
      <c r="D126" s="73"/>
      <c r="E126" s="73"/>
    </row>
    <row r="127" spans="1:5" s="7" customFormat="1" ht="15" customHeight="1">
      <c r="A127" s="170"/>
      <c r="B127" s="73"/>
      <c r="C127" s="73"/>
      <c r="D127" s="73"/>
      <c r="E127" s="73"/>
    </row>
    <row r="128" ht="15" customHeight="1">
      <c r="A128" s="171"/>
    </row>
    <row r="129" s="47" customFormat="1" ht="15" customHeight="1">
      <c r="A129" s="171"/>
    </row>
    <row r="130" s="47" customFormat="1" ht="15" customHeight="1">
      <c r="A130" s="171"/>
    </row>
    <row r="131" s="47" customFormat="1" ht="15" customHeight="1">
      <c r="A131" s="171"/>
    </row>
    <row r="132" s="47" customFormat="1" ht="15" customHeight="1">
      <c r="A132" s="171"/>
    </row>
    <row r="133" s="47" customFormat="1" ht="15" customHeight="1">
      <c r="A133" s="171"/>
    </row>
    <row r="134" s="47" customFormat="1" ht="15" customHeight="1">
      <c r="A134" s="171"/>
    </row>
    <row r="135" s="47" customFormat="1" ht="15" customHeight="1">
      <c r="A135" s="171"/>
    </row>
    <row r="136" s="47" customFormat="1" ht="15" customHeight="1">
      <c r="A136" s="171"/>
    </row>
    <row r="137" s="47" customFormat="1" ht="15" customHeight="1">
      <c r="A137" s="171"/>
    </row>
    <row r="138" s="47" customFormat="1" ht="15" customHeight="1">
      <c r="A138" s="171"/>
    </row>
    <row r="139" s="47" customFormat="1" ht="15" customHeight="1">
      <c r="A139" s="171"/>
    </row>
    <row r="140" s="47" customFormat="1" ht="15" customHeight="1">
      <c r="A140" s="171"/>
    </row>
    <row r="141" s="47" customFormat="1" ht="15" customHeight="1">
      <c r="A141" s="171"/>
    </row>
    <row r="142" s="47" customFormat="1" ht="15" customHeight="1">
      <c r="A142" s="171"/>
    </row>
    <row r="143" s="47" customFormat="1" ht="15" customHeight="1">
      <c r="A143" s="171"/>
    </row>
    <row r="144" s="47" customFormat="1" ht="15" customHeight="1">
      <c r="A144" s="171"/>
    </row>
    <row r="145" s="47" customFormat="1" ht="15" customHeight="1">
      <c r="A145" s="171"/>
    </row>
    <row r="146" s="47" customFormat="1" ht="15" customHeight="1">
      <c r="A146" s="171"/>
    </row>
    <row r="147" s="47" customFormat="1" ht="15" customHeight="1">
      <c r="A147" s="171"/>
    </row>
    <row r="148" s="47" customFormat="1" ht="15" customHeight="1">
      <c r="A148" s="171"/>
    </row>
    <row r="149" s="47" customFormat="1" ht="15" customHeight="1">
      <c r="A149" s="171"/>
    </row>
    <row r="150" s="47" customFormat="1" ht="15" customHeight="1">
      <c r="A150" s="171"/>
    </row>
    <row r="151" s="47" customFormat="1" ht="15" customHeight="1">
      <c r="A151" s="171"/>
    </row>
    <row r="152" s="47" customFormat="1" ht="15" customHeight="1">
      <c r="A152" s="171"/>
    </row>
    <row r="153" s="47" customFormat="1" ht="15" customHeight="1">
      <c r="A153" s="171"/>
    </row>
    <row r="154" s="47" customFormat="1" ht="15" customHeight="1">
      <c r="A154" s="171"/>
    </row>
    <row r="155" s="47" customFormat="1" ht="15" customHeight="1">
      <c r="A155" s="171"/>
    </row>
    <row r="156" s="47" customFormat="1" ht="15" customHeight="1">
      <c r="A156" s="171"/>
    </row>
    <row r="157" s="47" customFormat="1" ht="15" customHeight="1">
      <c r="A157" s="171"/>
    </row>
    <row r="158" s="47" customFormat="1" ht="15" customHeight="1">
      <c r="A158" s="171"/>
    </row>
    <row r="159" s="47" customFormat="1" ht="15" customHeight="1">
      <c r="A159" s="171"/>
    </row>
    <row r="160" s="47" customFormat="1" ht="15" customHeight="1">
      <c r="A160" s="171"/>
    </row>
    <row r="161" s="47" customFormat="1" ht="15" customHeight="1">
      <c r="A161" s="171"/>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D1"/>
    </sheetView>
  </sheetViews>
  <sheetFormatPr defaultColWidth="15.7109375" defaultRowHeight="15" customHeight="1"/>
  <cols>
    <col min="1" max="1" width="50.7109375" style="82" customWidth="1"/>
    <col min="2" max="6" width="18.7109375" style="212" customWidth="1"/>
    <col min="7" max="16384" width="15.7109375" style="82" customWidth="1"/>
  </cols>
  <sheetData>
    <row r="1" spans="1:6" s="176" customFormat="1" ht="30" customHeight="1">
      <c r="A1" s="173" t="s">
        <v>0</v>
      </c>
      <c r="B1" s="174"/>
      <c r="C1" s="174"/>
      <c r="D1" s="174"/>
      <c r="E1" s="174"/>
      <c r="F1" s="175"/>
    </row>
    <row r="2" spans="1:6" s="180" customFormat="1" ht="15" customHeight="1">
      <c r="A2" s="177"/>
      <c r="B2" s="178"/>
      <c r="C2" s="178"/>
      <c r="D2" s="178"/>
      <c r="E2" s="178"/>
      <c r="F2" s="179"/>
    </row>
    <row r="3" spans="1:6" ht="15" customHeight="1">
      <c r="A3" s="48" t="s">
        <v>157</v>
      </c>
      <c r="B3" s="181"/>
      <c r="C3" s="181"/>
      <c r="D3" s="181"/>
      <c r="E3" s="181"/>
      <c r="F3" s="182"/>
    </row>
    <row r="4" spans="1:6" ht="15" customHeight="1">
      <c r="A4" s="48" t="s">
        <v>110</v>
      </c>
      <c r="B4" s="181"/>
      <c r="C4" s="181"/>
      <c r="D4" s="181"/>
      <c r="E4" s="181"/>
      <c r="F4" s="182"/>
    </row>
    <row r="5" spans="1:6" s="7" customFormat="1" ht="15" customHeight="1">
      <c r="A5" s="183"/>
      <c r="B5" s="184"/>
      <c r="C5" s="184"/>
      <c r="D5" s="184"/>
      <c r="E5" s="184"/>
      <c r="F5" s="184"/>
    </row>
    <row r="6" spans="2:6" s="7" customFormat="1" ht="30" customHeight="1">
      <c r="B6" s="185" t="s">
        <v>71</v>
      </c>
      <c r="C6" s="185" t="s">
        <v>72</v>
      </c>
      <c r="D6" s="185" t="s">
        <v>73</v>
      </c>
      <c r="E6" s="185" t="s">
        <v>74</v>
      </c>
      <c r="F6" s="186" t="s">
        <v>75</v>
      </c>
    </row>
    <row r="7" spans="1:6" s="91" customFormat="1" ht="15" customHeight="1">
      <c r="A7" s="187" t="s">
        <v>158</v>
      </c>
      <c r="B7" s="184"/>
      <c r="C7" s="184"/>
      <c r="D7" s="184"/>
      <c r="E7" s="184"/>
      <c r="F7" s="184"/>
    </row>
    <row r="8" spans="1:6" s="7" customFormat="1" ht="15" customHeight="1">
      <c r="A8" s="188" t="s">
        <v>159</v>
      </c>
      <c r="B8" s="189"/>
      <c r="C8" s="189"/>
      <c r="D8" s="189"/>
      <c r="E8" s="190"/>
      <c r="F8" s="190"/>
    </row>
    <row r="9" spans="1:6" s="91" customFormat="1" ht="15" customHeight="1">
      <c r="A9" s="5" t="s">
        <v>160</v>
      </c>
      <c r="B9" s="191">
        <f>-'[1]TB - Rounded'!G220</f>
        <v>1016980</v>
      </c>
      <c r="C9" s="191">
        <f>-'[1]TB - Rounded'!G216</f>
        <v>-6267</v>
      </c>
      <c r="D9" s="155">
        <f>'[1]TB - Rounded'!G213</f>
        <v>0</v>
      </c>
      <c r="E9" s="155">
        <v>0</v>
      </c>
      <c r="F9" s="191">
        <f>SUM(B9:E9)</f>
        <v>1010713</v>
      </c>
    </row>
    <row r="10" spans="1:6" s="7" customFormat="1" ht="15" customHeight="1">
      <c r="A10" s="5" t="s">
        <v>161</v>
      </c>
      <c r="B10" s="192">
        <f>-'[1]TB - Rounded'!G221</f>
        <v>395692</v>
      </c>
      <c r="C10" s="192">
        <f>-'[1]TB - Rounded'!G217</f>
        <v>-1605</v>
      </c>
      <c r="D10" s="155">
        <f>'[1]TB - Rounded'!G214</f>
        <v>0</v>
      </c>
      <c r="E10" s="155">
        <v>0</v>
      </c>
      <c r="F10" s="193">
        <f>SUM(B10:E10)</f>
        <v>394087</v>
      </c>
    </row>
    <row r="11" spans="1:6" s="7" customFormat="1" ht="15" customHeight="1">
      <c r="A11" s="5" t="s">
        <v>162</v>
      </c>
      <c r="B11" s="193">
        <f>-'[1]TB - Rounded'!G222</f>
        <v>5166</v>
      </c>
      <c r="C11" s="155">
        <f>'[1]TB - Rounded'!G218</f>
        <v>0</v>
      </c>
      <c r="D11" s="155">
        <v>0</v>
      </c>
      <c r="E11" s="155">
        <v>0</v>
      </c>
      <c r="F11" s="193">
        <f>SUM(B11:E11)</f>
        <v>5166</v>
      </c>
    </row>
    <row r="12" spans="1:6" s="198" customFormat="1" ht="15" customHeight="1" thickBot="1">
      <c r="A12" s="194" t="s">
        <v>163</v>
      </c>
      <c r="B12" s="195">
        <f>SUM(B9:B11)</f>
        <v>1417838</v>
      </c>
      <c r="C12" s="101">
        <f>SUM(C9:C11)</f>
        <v>-7872</v>
      </c>
      <c r="D12" s="196">
        <f>SUM(D9:D11)</f>
        <v>0</v>
      </c>
      <c r="E12" s="196">
        <f>SUM(E9:E11)</f>
        <v>0</v>
      </c>
      <c r="F12" s="197">
        <f>SUM(F9:F11)</f>
        <v>1409966</v>
      </c>
    </row>
    <row r="13" spans="1:6" s="198" customFormat="1" ht="15" customHeight="1" thickTop="1">
      <c r="A13" s="5"/>
      <c r="B13" s="199"/>
      <c r="C13" s="199"/>
      <c r="D13" s="199"/>
      <c r="E13" s="199"/>
      <c r="F13" s="200"/>
    </row>
    <row r="14" spans="1:6" s="198" customFormat="1" ht="30" customHeight="1">
      <c r="A14" s="188" t="s">
        <v>164</v>
      </c>
      <c r="B14" s="199"/>
      <c r="C14" s="199"/>
      <c r="D14" s="199"/>
      <c r="E14" s="199"/>
      <c r="F14" s="201"/>
    </row>
    <row r="15" spans="1:6" s="198" customFormat="1" ht="15" customHeight="1">
      <c r="A15" s="5" t="s">
        <v>160</v>
      </c>
      <c r="B15" s="189">
        <f>'Premiums YTD-8'!B15</f>
        <v>1852124</v>
      </c>
      <c r="C15" s="189">
        <f>'Premiums YTD-8'!C15</f>
        <v>122538</v>
      </c>
      <c r="D15" s="155">
        <f>'Premiums YTD-8'!D15</f>
        <v>0</v>
      </c>
      <c r="E15" s="155">
        <f>'Premiums YTD-8'!E15</f>
        <v>0</v>
      </c>
      <c r="F15" s="202">
        <f>SUM(B15:E15)</f>
        <v>1974662</v>
      </c>
    </row>
    <row r="16" spans="1:6" s="198" customFormat="1" ht="15" customHeight="1">
      <c r="A16" s="5" t="s">
        <v>165</v>
      </c>
      <c r="B16" s="189">
        <f>'Premiums YTD-8'!B16</f>
        <v>712460</v>
      </c>
      <c r="C16" s="189">
        <f>'Premiums YTD-8'!C16</f>
        <v>42678</v>
      </c>
      <c r="D16" s="155">
        <f>'Premiums YTD-8'!D16</f>
        <v>0</v>
      </c>
      <c r="E16" s="155">
        <f>'Premiums YTD-8'!E16</f>
        <v>0</v>
      </c>
      <c r="F16" s="202">
        <f>SUM(B16:E16)</f>
        <v>755138</v>
      </c>
    </row>
    <row r="17" spans="1:6" s="198" customFormat="1" ht="15" customHeight="1">
      <c r="A17" s="5" t="s">
        <v>166</v>
      </c>
      <c r="B17" s="189">
        <f>'Premiums YTD-8'!B17</f>
        <v>6495</v>
      </c>
      <c r="C17" s="189">
        <f>'Premiums YTD-8'!C17</f>
        <v>181</v>
      </c>
      <c r="D17" s="155">
        <f>'Premiums YTD-8'!D17</f>
        <v>0</v>
      </c>
      <c r="E17" s="155">
        <f>'Premiums YTD-8'!E17</f>
        <v>0</v>
      </c>
      <c r="F17" s="202">
        <f>SUM(B17:E17)</f>
        <v>6676</v>
      </c>
    </row>
    <row r="18" spans="1:6" s="198" customFormat="1" ht="15" customHeight="1" thickBot="1">
      <c r="A18" s="194" t="s">
        <v>163</v>
      </c>
      <c r="B18" s="203">
        <f>SUM(B15:B17)</f>
        <v>2571079</v>
      </c>
      <c r="C18" s="203">
        <f>SUM(C15:C17)</f>
        <v>165397</v>
      </c>
      <c r="D18" s="196">
        <f>SUM(D15:D17)</f>
        <v>0</v>
      </c>
      <c r="E18" s="196">
        <f>SUM(E15:E17)</f>
        <v>0</v>
      </c>
      <c r="F18" s="204">
        <f>SUM(F15:F17)</f>
        <v>2736476</v>
      </c>
    </row>
    <row r="19" spans="1:6" s="198" customFormat="1" ht="15" customHeight="1" thickTop="1">
      <c r="A19" s="5"/>
      <c r="B19" s="199"/>
      <c r="C19" s="199"/>
      <c r="D19" s="199"/>
      <c r="E19" s="199"/>
      <c r="F19" s="200"/>
    </row>
    <row r="20" spans="1:6" s="198" customFormat="1" ht="30" customHeight="1">
      <c r="A20" s="188" t="s">
        <v>167</v>
      </c>
      <c r="B20" s="205"/>
      <c r="C20" s="205"/>
      <c r="D20" s="205"/>
      <c r="E20" s="205"/>
      <c r="F20" s="201"/>
    </row>
    <row r="21" spans="1:6" s="198" customFormat="1" ht="15" customHeight="1">
      <c r="A21" s="5" t="s">
        <v>160</v>
      </c>
      <c r="B21" s="189">
        <v>1441753</v>
      </c>
      <c r="C21" s="189">
        <v>510028</v>
      </c>
      <c r="D21" s="155">
        <v>0</v>
      </c>
      <c r="E21" s="155">
        <v>0</v>
      </c>
      <c r="F21" s="202">
        <f>SUM(B21:E21)</f>
        <v>1951781</v>
      </c>
    </row>
    <row r="22" spans="1:6" s="198" customFormat="1" ht="15" customHeight="1">
      <c r="A22" s="5" t="s">
        <v>161</v>
      </c>
      <c r="B22" s="189">
        <v>546963</v>
      </c>
      <c r="C22" s="189">
        <v>183629</v>
      </c>
      <c r="D22" s="155">
        <v>0</v>
      </c>
      <c r="E22" s="155">
        <v>0</v>
      </c>
      <c r="F22" s="202">
        <f>SUM(B22:E22)</f>
        <v>730592</v>
      </c>
    </row>
    <row r="23" spans="1:6" s="198" customFormat="1" ht="15" customHeight="1">
      <c r="A23" s="5" t="s">
        <v>162</v>
      </c>
      <c r="B23" s="189">
        <v>2847</v>
      </c>
      <c r="C23" s="189">
        <v>1157</v>
      </c>
      <c r="D23" s="199">
        <v>0</v>
      </c>
      <c r="E23" s="199">
        <v>0</v>
      </c>
      <c r="F23" s="202">
        <f>SUM(B23:E23)</f>
        <v>4004</v>
      </c>
    </row>
    <row r="24" spans="1:6" s="198" customFormat="1" ht="15" customHeight="1" thickBot="1">
      <c r="A24" s="194" t="s">
        <v>163</v>
      </c>
      <c r="B24" s="203">
        <f>SUM(B21:B23)</f>
        <v>1991563</v>
      </c>
      <c r="C24" s="203">
        <f>SUM(C21:C23)</f>
        <v>694814</v>
      </c>
      <c r="D24" s="196">
        <f>SUM(D21:D23)</f>
        <v>0</v>
      </c>
      <c r="E24" s="196">
        <f>SUM(E21:E23)</f>
        <v>0</v>
      </c>
      <c r="F24" s="204">
        <f>SUM(F21:F23)</f>
        <v>2686377</v>
      </c>
    </row>
    <row r="25" spans="1:6" s="207" customFormat="1" ht="15" customHeight="1" thickTop="1">
      <c r="A25" s="206"/>
      <c r="B25" s="199"/>
      <c r="C25" s="199"/>
      <c r="D25" s="199"/>
      <c r="E25" s="199"/>
      <c r="F25" s="201"/>
    </row>
    <row r="26" spans="1:6" s="198" customFormat="1" ht="15" customHeight="1">
      <c r="A26" s="188" t="s">
        <v>168</v>
      </c>
      <c r="B26" s="199"/>
      <c r="C26" s="199"/>
      <c r="D26" s="199"/>
      <c r="E26" s="199"/>
      <c r="F26" s="201"/>
    </row>
    <row r="27" spans="1:6" s="198" customFormat="1" ht="15" customHeight="1">
      <c r="A27" s="5" t="s">
        <v>160</v>
      </c>
      <c r="B27" s="189">
        <f aca="true" t="shared" si="0" ref="B27:E29">B9-(B15-B21)</f>
        <v>606609</v>
      </c>
      <c r="C27" s="189">
        <f t="shared" si="0"/>
        <v>381223</v>
      </c>
      <c r="D27" s="155">
        <f t="shared" si="0"/>
        <v>0</v>
      </c>
      <c r="E27" s="155">
        <f t="shared" si="0"/>
        <v>0</v>
      </c>
      <c r="F27" s="189">
        <f>SUM(B27:E27)</f>
        <v>987832</v>
      </c>
    </row>
    <row r="28" spans="1:6" s="198" customFormat="1" ht="15" customHeight="1">
      <c r="A28" s="5" t="s">
        <v>161</v>
      </c>
      <c r="B28" s="189">
        <f t="shared" si="0"/>
        <v>230195</v>
      </c>
      <c r="C28" s="189">
        <f t="shared" si="0"/>
        <v>139346</v>
      </c>
      <c r="D28" s="155">
        <f t="shared" si="0"/>
        <v>0</v>
      </c>
      <c r="E28" s="155">
        <f t="shared" si="0"/>
        <v>0</v>
      </c>
      <c r="F28" s="189">
        <f>SUM(B28:E28)</f>
        <v>369541</v>
      </c>
    </row>
    <row r="29" spans="1:6" s="198" customFormat="1" ht="15" customHeight="1">
      <c r="A29" s="208" t="s">
        <v>162</v>
      </c>
      <c r="B29" s="189">
        <f t="shared" si="0"/>
        <v>1518</v>
      </c>
      <c r="C29" s="189">
        <f t="shared" si="0"/>
        <v>976</v>
      </c>
      <c r="D29" s="155">
        <f t="shared" si="0"/>
        <v>0</v>
      </c>
      <c r="E29" s="155">
        <f t="shared" si="0"/>
        <v>0</v>
      </c>
      <c r="F29" s="209">
        <f>SUM(B29:E29)</f>
        <v>2494</v>
      </c>
    </row>
    <row r="30" spans="1:6" s="198" customFormat="1" ht="15" customHeight="1" thickBot="1">
      <c r="A30" s="194" t="s">
        <v>163</v>
      </c>
      <c r="B30" s="210">
        <f>SUM(B27:B29)</f>
        <v>838322</v>
      </c>
      <c r="C30" s="210">
        <f>SUM(C27:C29)</f>
        <v>521545</v>
      </c>
      <c r="D30" s="211">
        <f>SUM(D27:D29)</f>
        <v>0</v>
      </c>
      <c r="E30" s="211">
        <f>SUM(E27:E29)</f>
        <v>0</v>
      </c>
      <c r="F30" s="210">
        <f>SUM(F27:F29)</f>
        <v>1359867</v>
      </c>
    </row>
    <row r="31" spans="2:6" s="7" customFormat="1" ht="15" customHeight="1" thickTop="1">
      <c r="B31" s="200"/>
      <c r="C31" s="200"/>
      <c r="D31" s="200"/>
      <c r="E31" s="200"/>
      <c r="F31" s="200"/>
    </row>
    <row r="32" spans="1:6" s="7" customFormat="1" ht="15" customHeight="1">
      <c r="A32" s="300" t="s">
        <v>169</v>
      </c>
      <c r="B32" s="301"/>
      <c r="C32" s="301"/>
      <c r="D32" s="301"/>
      <c r="E32" s="300"/>
      <c r="F32" s="300"/>
    </row>
    <row r="33" spans="1:6" s="7" customFormat="1" ht="15" customHeight="1">
      <c r="A33" s="300"/>
      <c r="B33" s="301"/>
      <c r="C33" s="301"/>
      <c r="D33" s="301"/>
      <c r="E33" s="300"/>
      <c r="F33" s="300"/>
    </row>
    <row r="38" ht="15" customHeight="1">
      <c r="F38" s="212" t="s">
        <v>170</v>
      </c>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D1"/>
    </sheetView>
  </sheetViews>
  <sheetFormatPr defaultColWidth="15.7109375" defaultRowHeight="15" customHeight="1"/>
  <cols>
    <col min="1" max="1" width="52.00390625" style="82" customWidth="1"/>
    <col min="2" max="6" width="18.7109375" style="212" customWidth="1"/>
    <col min="7" max="16384" width="15.7109375" style="82" customWidth="1"/>
  </cols>
  <sheetData>
    <row r="1" spans="1:6" s="176" customFormat="1" ht="30" customHeight="1">
      <c r="A1" s="173" t="s">
        <v>0</v>
      </c>
      <c r="B1" s="174"/>
      <c r="C1" s="174"/>
      <c r="D1" s="174"/>
      <c r="E1" s="174"/>
      <c r="F1" s="175"/>
    </row>
    <row r="2" spans="1:6" s="180" customFormat="1" ht="15" customHeight="1">
      <c r="A2" s="177"/>
      <c r="B2" s="178"/>
      <c r="C2" s="178"/>
      <c r="D2" s="178"/>
      <c r="E2" s="178"/>
      <c r="F2" s="179"/>
    </row>
    <row r="3" spans="1:6" ht="15" customHeight="1">
      <c r="A3" s="48" t="s">
        <v>157</v>
      </c>
      <c r="B3" s="181"/>
      <c r="C3" s="181"/>
      <c r="D3" s="181"/>
      <c r="E3" s="181"/>
      <c r="F3" s="182"/>
    </row>
    <row r="4" spans="1:6" ht="15" customHeight="1">
      <c r="A4" s="48" t="s">
        <v>156</v>
      </c>
      <c r="B4" s="181"/>
      <c r="C4" s="181"/>
      <c r="D4" s="181"/>
      <c r="E4" s="181"/>
      <c r="F4" s="182"/>
    </row>
    <row r="5" spans="1:6" s="7" customFormat="1" ht="15" customHeight="1">
      <c r="A5" s="183"/>
      <c r="B5" s="184"/>
      <c r="C5" s="184"/>
      <c r="D5" s="184"/>
      <c r="E5" s="184"/>
      <c r="F5" s="184"/>
    </row>
    <row r="6" spans="2:6" s="7" customFormat="1" ht="30" customHeight="1">
      <c r="B6" s="185" t="s">
        <v>71</v>
      </c>
      <c r="C6" s="185" t="s">
        <v>72</v>
      </c>
      <c r="D6" s="185" t="s">
        <v>73</v>
      </c>
      <c r="E6" s="185" t="s">
        <v>74</v>
      </c>
      <c r="F6" s="186" t="s">
        <v>75</v>
      </c>
    </row>
    <row r="7" spans="1:6" s="7" customFormat="1" ht="15" customHeight="1">
      <c r="A7" s="187" t="s">
        <v>158</v>
      </c>
      <c r="B7" s="184"/>
      <c r="C7" s="184"/>
      <c r="D7" s="184"/>
      <c r="E7" s="184"/>
      <c r="F7" s="184"/>
    </row>
    <row r="8" spans="1:6" s="7" customFormat="1" ht="15" customHeight="1">
      <c r="A8" s="188" t="s">
        <v>159</v>
      </c>
      <c r="B8" s="190"/>
      <c r="C8" s="190"/>
      <c r="D8" s="190"/>
      <c r="E8" s="190"/>
      <c r="F8" s="190"/>
    </row>
    <row r="9" spans="1:6" s="91" customFormat="1" ht="15" customHeight="1">
      <c r="A9" s="5" t="s">
        <v>160</v>
      </c>
      <c r="B9" s="191">
        <f>-'[1]TB - Rounded'!I220</f>
        <v>2926535</v>
      </c>
      <c r="C9" s="191">
        <f>-'[1]TB - Rounded'!I216</f>
        <v>-27677</v>
      </c>
      <c r="D9" s="191">
        <f>-'[1]TB - Rounded'!I213</f>
        <v>-2828</v>
      </c>
      <c r="E9" s="155">
        <v>0</v>
      </c>
      <c r="F9" s="191">
        <f>SUM(B9:E9)</f>
        <v>2896030</v>
      </c>
    </row>
    <row r="10" spans="1:6" s="7" customFormat="1" ht="15" customHeight="1">
      <c r="A10" s="5" t="s">
        <v>161</v>
      </c>
      <c r="B10" s="192">
        <f>-'[1]TB - Rounded'!I221</f>
        <v>1116903</v>
      </c>
      <c r="C10" s="192">
        <f>-'[1]TB - Rounded'!I217</f>
        <v>-12550</v>
      </c>
      <c r="D10" s="192">
        <f>-'[1]TB - Rounded'!I214</f>
        <v>-663</v>
      </c>
      <c r="E10" s="155">
        <v>0</v>
      </c>
      <c r="F10" s="193">
        <f>SUM(B10:E10)</f>
        <v>1103690</v>
      </c>
    </row>
    <row r="11" spans="1:6" s="7" customFormat="1" ht="15" customHeight="1">
      <c r="A11" s="5" t="s">
        <v>162</v>
      </c>
      <c r="B11" s="192">
        <f>-'[1]TB - Rounded'!I222</f>
        <v>9256</v>
      </c>
      <c r="C11" s="192">
        <f>-'[1]TB - Rounded'!I218</f>
        <v>-9</v>
      </c>
      <c r="D11" s="155">
        <v>0</v>
      </c>
      <c r="E11" s="155">
        <v>0</v>
      </c>
      <c r="F11" s="193">
        <f>SUM(B11:E11)</f>
        <v>9247</v>
      </c>
    </row>
    <row r="12" spans="1:6" s="198" customFormat="1" ht="15" customHeight="1" thickBot="1">
      <c r="A12" s="194" t="s">
        <v>163</v>
      </c>
      <c r="B12" s="195">
        <f>SUM(B9:B11)</f>
        <v>4052694</v>
      </c>
      <c r="C12" s="101">
        <f>SUM(C9:C11)</f>
        <v>-40236</v>
      </c>
      <c r="D12" s="101">
        <f>SUM(D9:D11)</f>
        <v>-3491</v>
      </c>
      <c r="E12" s="196">
        <f>SUM(E9:E11)</f>
        <v>0</v>
      </c>
      <c r="F12" s="197">
        <f>SUM(F9:F11)</f>
        <v>4008967</v>
      </c>
    </row>
    <row r="13" spans="1:6" s="198" customFormat="1" ht="15" customHeight="1" thickTop="1">
      <c r="A13" s="5"/>
      <c r="B13" s="199"/>
      <c r="C13" s="199"/>
      <c r="D13" s="199"/>
      <c r="E13" s="199"/>
      <c r="F13" s="200"/>
    </row>
    <row r="14" spans="1:6" s="198" customFormat="1" ht="30" customHeight="1">
      <c r="A14" s="188" t="s">
        <v>164</v>
      </c>
      <c r="B14" s="199"/>
      <c r="C14" s="199"/>
      <c r="D14" s="199"/>
      <c r="E14" s="199"/>
      <c r="F14" s="201"/>
    </row>
    <row r="15" spans="1:6" s="198" customFormat="1" ht="15" customHeight="1">
      <c r="A15" s="5" t="s">
        <v>160</v>
      </c>
      <c r="B15" s="213">
        <f>-'[1]TB - Rounded'!I71</f>
        <v>1852124</v>
      </c>
      <c r="C15" s="213">
        <v>122538</v>
      </c>
      <c r="D15" s="155">
        <v>0</v>
      </c>
      <c r="E15" s="155">
        <v>0</v>
      </c>
      <c r="F15" s="202">
        <f>SUM(B15:E15)</f>
        <v>1974662</v>
      </c>
    </row>
    <row r="16" spans="1:6" s="198" customFormat="1" ht="15" customHeight="1">
      <c r="A16" s="5" t="s">
        <v>165</v>
      </c>
      <c r="B16" s="213">
        <f>-'[1]TB - Rounded'!I72</f>
        <v>712460</v>
      </c>
      <c r="C16" s="213">
        <v>42678</v>
      </c>
      <c r="D16" s="155">
        <v>0</v>
      </c>
      <c r="E16" s="155">
        <v>0</v>
      </c>
      <c r="F16" s="202">
        <f>SUM(B16:E16)</f>
        <v>755138</v>
      </c>
    </row>
    <row r="17" spans="1:6" s="198" customFormat="1" ht="15" customHeight="1">
      <c r="A17" s="5" t="s">
        <v>166</v>
      </c>
      <c r="B17" s="213">
        <f>-'[1]TB - Rounded'!I73</f>
        <v>6495</v>
      </c>
      <c r="C17" s="213">
        <v>181</v>
      </c>
      <c r="D17" s="199">
        <v>0</v>
      </c>
      <c r="E17" s="199">
        <v>0</v>
      </c>
      <c r="F17" s="202">
        <f>SUM(B17:E17)</f>
        <v>6676</v>
      </c>
    </row>
    <row r="18" spans="1:6" s="198" customFormat="1" ht="15" customHeight="1" thickBot="1">
      <c r="A18" s="194" t="s">
        <v>163</v>
      </c>
      <c r="B18" s="203">
        <f>SUM(B15:B17)</f>
        <v>2571079</v>
      </c>
      <c r="C18" s="203">
        <f>SUM(C15:C17)</f>
        <v>165397</v>
      </c>
      <c r="D18" s="196">
        <f>SUM(D15:D17)</f>
        <v>0</v>
      </c>
      <c r="E18" s="196">
        <f>SUM(E15:E17)</f>
        <v>0</v>
      </c>
      <c r="F18" s="204">
        <f>SUM(F15:F17)</f>
        <v>2736476</v>
      </c>
    </row>
    <row r="19" spans="1:6" s="198" customFormat="1" ht="15" customHeight="1" thickTop="1">
      <c r="A19" s="5"/>
      <c r="B19" s="199"/>
      <c r="C19" s="199"/>
      <c r="D19" s="199"/>
      <c r="E19" s="199"/>
      <c r="F19" s="200"/>
    </row>
    <row r="20" spans="1:6" s="198" customFormat="1" ht="30" customHeight="1">
      <c r="A20" s="188" t="s">
        <v>171</v>
      </c>
      <c r="B20" s="205"/>
      <c r="C20" s="205"/>
      <c r="D20" s="205"/>
      <c r="E20" s="205"/>
      <c r="F20" s="201"/>
    </row>
    <row r="21" spans="1:6" s="198" customFormat="1" ht="15" customHeight="1">
      <c r="A21" s="5" t="s">
        <v>160</v>
      </c>
      <c r="B21" s="155">
        <v>0</v>
      </c>
      <c r="C21" s="213">
        <v>2054544</v>
      </c>
      <c r="D21" s="155">
        <v>0</v>
      </c>
      <c r="E21" s="155">
        <v>0</v>
      </c>
      <c r="F21" s="202">
        <f>SUM(B21:E21)</f>
        <v>2054544</v>
      </c>
    </row>
    <row r="22" spans="1:6" s="198" customFormat="1" ht="15" customHeight="1">
      <c r="A22" s="5" t="s">
        <v>161</v>
      </c>
      <c r="B22" s="155">
        <v>0</v>
      </c>
      <c r="C22" s="213">
        <v>765537</v>
      </c>
      <c r="D22" s="155">
        <v>0</v>
      </c>
      <c r="E22" s="155">
        <v>0</v>
      </c>
      <c r="F22" s="202">
        <f>SUM(B22:E22)</f>
        <v>765537</v>
      </c>
    </row>
    <row r="23" spans="1:6" s="198" customFormat="1" ht="15" customHeight="1">
      <c r="A23" s="5" t="s">
        <v>162</v>
      </c>
      <c r="B23" s="199">
        <v>0</v>
      </c>
      <c r="C23" s="213">
        <v>5637</v>
      </c>
      <c r="D23" s="199">
        <v>0</v>
      </c>
      <c r="E23" s="199">
        <v>0</v>
      </c>
      <c r="F23" s="202">
        <f>SUM(B23:E23)</f>
        <v>5637</v>
      </c>
    </row>
    <row r="24" spans="1:6" s="198" customFormat="1" ht="15" customHeight="1" thickBot="1">
      <c r="A24" s="194" t="s">
        <v>163</v>
      </c>
      <c r="B24" s="196">
        <f>SUM(B21:B23)</f>
        <v>0</v>
      </c>
      <c r="C24" s="203">
        <f>SUM(C21:C23)</f>
        <v>2825718</v>
      </c>
      <c r="D24" s="196">
        <f>SUM(D21:D23)</f>
        <v>0</v>
      </c>
      <c r="E24" s="196">
        <f>SUM(E21:E23)</f>
        <v>0</v>
      </c>
      <c r="F24" s="204">
        <f>SUM(F21:F23)</f>
        <v>2825718</v>
      </c>
    </row>
    <row r="25" spans="1:6" s="207" customFormat="1" ht="15" customHeight="1" thickTop="1">
      <c r="A25" s="206"/>
      <c r="B25" s="199"/>
      <c r="C25" s="199"/>
      <c r="D25" s="199"/>
      <c r="E25" s="199"/>
      <c r="F25" s="201"/>
    </row>
    <row r="26" spans="1:6" s="198" customFormat="1" ht="15" customHeight="1">
      <c r="A26" s="188" t="s">
        <v>168</v>
      </c>
      <c r="B26" s="199"/>
      <c r="C26" s="199"/>
      <c r="D26" s="199"/>
      <c r="E26" s="199"/>
      <c r="F26" s="201"/>
    </row>
    <row r="27" spans="1:6" s="198" customFormat="1" ht="15" customHeight="1">
      <c r="A27" s="5" t="s">
        <v>160</v>
      </c>
      <c r="B27" s="213">
        <f aca="true" t="shared" si="0" ref="B27:E29">B9-(B15-B21)</f>
        <v>1074411</v>
      </c>
      <c r="C27" s="213">
        <f t="shared" si="0"/>
        <v>1904329</v>
      </c>
      <c r="D27" s="189">
        <f t="shared" si="0"/>
        <v>-2828</v>
      </c>
      <c r="E27" s="155">
        <f t="shared" si="0"/>
        <v>0</v>
      </c>
      <c r="F27" s="213">
        <f>SUM(B27:E27)</f>
        <v>2975912</v>
      </c>
    </row>
    <row r="28" spans="1:6" s="198" customFormat="1" ht="15" customHeight="1">
      <c r="A28" s="5" t="s">
        <v>161</v>
      </c>
      <c r="B28" s="213">
        <f t="shared" si="0"/>
        <v>404443</v>
      </c>
      <c r="C28" s="213">
        <f t="shared" si="0"/>
        <v>710309</v>
      </c>
      <c r="D28" s="189">
        <f t="shared" si="0"/>
        <v>-663</v>
      </c>
      <c r="E28" s="155">
        <f t="shared" si="0"/>
        <v>0</v>
      </c>
      <c r="F28" s="213">
        <f>SUM(B28:E28)</f>
        <v>1114089</v>
      </c>
    </row>
    <row r="29" spans="1:6" s="198" customFormat="1" ht="15" customHeight="1">
      <c r="A29" s="208" t="s">
        <v>162</v>
      </c>
      <c r="B29" s="202">
        <f t="shared" si="0"/>
        <v>2761</v>
      </c>
      <c r="C29" s="202">
        <f t="shared" si="0"/>
        <v>5447</v>
      </c>
      <c r="D29" s="155">
        <f t="shared" si="0"/>
        <v>0</v>
      </c>
      <c r="E29" s="155">
        <f t="shared" si="0"/>
        <v>0</v>
      </c>
      <c r="F29" s="202">
        <f>SUM(B29:E29)</f>
        <v>8208</v>
      </c>
    </row>
    <row r="30" spans="1:6" s="198" customFormat="1" ht="15" customHeight="1" thickBot="1">
      <c r="A30" s="194" t="s">
        <v>163</v>
      </c>
      <c r="B30" s="210">
        <f>SUM(B27:B29)</f>
        <v>1481615</v>
      </c>
      <c r="C30" s="210">
        <f>SUM(C27:C29)</f>
        <v>2620085</v>
      </c>
      <c r="D30" s="210">
        <f>SUM(D27:D29)</f>
        <v>-3491</v>
      </c>
      <c r="E30" s="211">
        <f>SUM(E27:E29)</f>
        <v>0</v>
      </c>
      <c r="F30" s="210">
        <f>SUM(F27:F29)</f>
        <v>4098209</v>
      </c>
    </row>
    <row r="31" spans="1:6" s="198" customFormat="1" ht="15" customHeight="1" thickTop="1">
      <c r="A31" s="194"/>
      <c r="B31" s="21"/>
      <c r="C31" s="21"/>
      <c r="D31" s="21"/>
      <c r="E31" s="214"/>
      <c r="F31" s="21"/>
    </row>
    <row r="32" spans="1:6" s="215" customFormat="1" ht="19.5" customHeight="1">
      <c r="A32" s="300" t="s">
        <v>172</v>
      </c>
      <c r="B32" s="300"/>
      <c r="C32" s="300"/>
      <c r="D32" s="300"/>
      <c r="E32" s="300"/>
      <c r="F32" s="300"/>
    </row>
    <row r="33" spans="1:6" s="215" customFormat="1" ht="19.5" customHeight="1">
      <c r="A33" s="300"/>
      <c r="B33" s="300"/>
      <c r="C33" s="300"/>
      <c r="D33" s="300"/>
      <c r="E33" s="300"/>
      <c r="F33" s="300"/>
    </row>
    <row r="34" spans="1:6" s="215" customFormat="1" ht="19.5" customHeight="1">
      <c r="A34" s="300"/>
      <c r="B34" s="300"/>
      <c r="C34" s="300"/>
      <c r="D34" s="300"/>
      <c r="E34" s="300"/>
      <c r="F34" s="300"/>
    </row>
    <row r="35" spans="1:6" s="218" customFormat="1" ht="13.5" customHeight="1">
      <c r="A35" s="216"/>
      <c r="B35" s="302" t="s">
        <v>173</v>
      </c>
      <c r="C35" s="217"/>
      <c r="D35" s="216"/>
      <c r="E35" s="302" t="s">
        <v>173</v>
      </c>
      <c r="F35" s="217"/>
    </row>
    <row r="36" spans="1:6" s="218" customFormat="1" ht="13.5">
      <c r="A36" s="217" t="s">
        <v>174</v>
      </c>
      <c r="B36" s="302"/>
      <c r="C36" s="219" t="s">
        <v>175</v>
      </c>
      <c r="D36" s="217" t="s">
        <v>174</v>
      </c>
      <c r="E36" s="302"/>
      <c r="F36" s="219" t="s">
        <v>175</v>
      </c>
    </row>
    <row r="37" spans="1:6" s="222" customFormat="1" ht="15.75">
      <c r="A37" s="220" t="s">
        <v>176</v>
      </c>
      <c r="B37" s="221">
        <v>452213.12</v>
      </c>
      <c r="C37" s="221">
        <f>B37+56723</f>
        <v>508936.12</v>
      </c>
      <c r="D37" s="220" t="s">
        <v>177</v>
      </c>
      <c r="E37" s="221">
        <v>400291</v>
      </c>
      <c r="F37" s="221">
        <f>E37+55157</f>
        <v>455448</v>
      </c>
    </row>
    <row r="38" spans="1:7" s="222" customFormat="1" ht="15.75">
      <c r="A38" s="220" t="s">
        <v>178</v>
      </c>
      <c r="B38" s="221">
        <v>443423</v>
      </c>
      <c r="C38" s="221">
        <f>B38+55303</f>
        <v>498726</v>
      </c>
      <c r="D38" s="220" t="s">
        <v>179</v>
      </c>
      <c r="E38" s="221">
        <v>400011</v>
      </c>
      <c r="F38" s="221">
        <f>E38+56692</f>
        <v>456703</v>
      </c>
      <c r="G38" s="223"/>
    </row>
    <row r="39" spans="1:7" s="222" customFormat="1" ht="15.75">
      <c r="A39" s="220" t="s">
        <v>180</v>
      </c>
      <c r="B39" s="221">
        <v>437927</v>
      </c>
      <c r="C39" s="221">
        <f>B39+55099</f>
        <v>493026</v>
      </c>
      <c r="D39" s="220" t="s">
        <v>181</v>
      </c>
      <c r="E39" s="221">
        <v>398316</v>
      </c>
      <c r="F39" s="221">
        <f>E39+56373</f>
        <v>454689</v>
      </c>
      <c r="G39" s="223"/>
    </row>
    <row r="40" spans="1:7" s="222" customFormat="1" ht="15.75">
      <c r="A40" s="220" t="s">
        <v>182</v>
      </c>
      <c r="B40" s="221">
        <v>421564.57999999996</v>
      </c>
      <c r="C40" s="221">
        <f>B40+53309</f>
        <v>474873.57999999996</v>
      </c>
      <c r="D40" s="220"/>
      <c r="E40" s="221"/>
      <c r="F40" s="221"/>
      <c r="G40" s="223"/>
    </row>
    <row r="41" spans="1:6" s="77" customFormat="1" ht="13.5">
      <c r="A41" s="224"/>
      <c r="B41" s="225"/>
      <c r="C41" s="225"/>
      <c r="D41" s="225"/>
      <c r="E41" s="224"/>
      <c r="F41" s="226"/>
    </row>
    <row r="42" spans="1:6" s="77" customFormat="1" ht="13.5">
      <c r="A42" s="300" t="s">
        <v>183</v>
      </c>
      <c r="B42" s="300"/>
      <c r="C42" s="300"/>
      <c r="D42" s="300"/>
      <c r="E42" s="300"/>
      <c r="F42" s="300"/>
    </row>
    <row r="43" spans="1:6" s="77" customFormat="1" ht="15" customHeight="1">
      <c r="A43" s="300"/>
      <c r="B43" s="300"/>
      <c r="C43" s="300"/>
      <c r="D43" s="300"/>
      <c r="E43" s="300"/>
      <c r="F43" s="300"/>
    </row>
    <row r="44" spans="1:6" s="77" customFormat="1" ht="15" customHeight="1">
      <c r="A44" s="224"/>
      <c r="B44" s="225"/>
      <c r="C44" s="225"/>
      <c r="D44" s="225"/>
      <c r="E44" s="224"/>
      <c r="F44" s="226"/>
    </row>
    <row r="45" spans="1:6" s="77" customFormat="1" ht="15" customHeight="1">
      <c r="A45" s="224"/>
      <c r="B45" s="225"/>
      <c r="C45" s="225"/>
      <c r="D45" s="225"/>
      <c r="E45" s="224"/>
      <c r="F45" s="226"/>
    </row>
    <row r="46" spans="1:6" s="77" customFormat="1" ht="15" customHeight="1">
      <c r="A46" s="224"/>
      <c r="B46" s="225"/>
      <c r="C46" s="225"/>
      <c r="D46" s="225"/>
      <c r="E46" s="224"/>
      <c r="F46" s="226"/>
    </row>
    <row r="47" spans="1:6" s="77" customFormat="1" ht="15" customHeight="1">
      <c r="A47" s="224"/>
      <c r="B47" s="225"/>
      <c r="C47" s="225"/>
      <c r="D47" s="225"/>
      <c r="E47" s="224"/>
      <c r="F47" s="226"/>
    </row>
    <row r="48" spans="1:6" s="77" customFormat="1" ht="15" customHeight="1">
      <c r="A48" s="224"/>
      <c r="B48" s="225"/>
      <c r="C48" s="225"/>
      <c r="D48" s="225"/>
      <c r="E48" s="224"/>
      <c r="F48" s="226"/>
    </row>
    <row r="49" spans="1:6" s="77" customFormat="1" ht="15" customHeight="1">
      <c r="A49" s="224"/>
      <c r="B49" s="225"/>
      <c r="C49" s="225"/>
      <c r="D49" s="225"/>
      <c r="E49" s="224"/>
      <c r="F49" s="226"/>
    </row>
    <row r="50" spans="1:6" s="77" customFormat="1" ht="15" customHeight="1">
      <c r="A50" s="224"/>
      <c r="B50" s="225"/>
      <c r="C50" s="225"/>
      <c r="D50" s="225"/>
      <c r="E50" s="224"/>
      <c r="F50" s="226"/>
    </row>
    <row r="51" spans="1:6" s="77" customFormat="1" ht="15" customHeight="1">
      <c r="A51" s="224"/>
      <c r="B51" s="225"/>
      <c r="C51" s="225"/>
      <c r="D51" s="225"/>
      <c r="E51" s="224"/>
      <c r="F51" s="226"/>
    </row>
    <row r="52" spans="1:6" s="77" customFormat="1" ht="15" customHeight="1">
      <c r="A52" s="224"/>
      <c r="B52" s="225"/>
      <c r="C52" s="225"/>
      <c r="D52" s="225"/>
      <c r="E52" s="224"/>
      <c r="F52" s="226"/>
    </row>
    <row r="53" spans="1:6" s="77" customFormat="1" ht="15" customHeight="1">
      <c r="A53" s="224"/>
      <c r="B53" s="225"/>
      <c r="C53" s="225"/>
      <c r="D53" s="225"/>
      <c r="E53" s="224"/>
      <c r="F53" s="226"/>
    </row>
    <row r="54" spans="1:6" s="77" customFormat="1" ht="15" customHeight="1">
      <c r="A54" s="224"/>
      <c r="B54" s="225"/>
      <c r="C54" s="225"/>
      <c r="D54" s="225"/>
      <c r="E54" s="224"/>
      <c r="F54" s="226"/>
    </row>
    <row r="55" spans="1:6" s="77" customFormat="1" ht="15" customHeight="1">
      <c r="A55" s="224"/>
      <c r="B55" s="225"/>
      <c r="C55" s="225"/>
      <c r="D55" s="225"/>
      <c r="E55" s="224"/>
      <c r="F55" s="226"/>
    </row>
    <row r="56" spans="1:6" s="77" customFormat="1" ht="15" customHeight="1">
      <c r="A56" s="224"/>
      <c r="B56" s="225"/>
      <c r="C56" s="225"/>
      <c r="D56" s="225"/>
      <c r="E56" s="224"/>
      <c r="F56" s="226"/>
    </row>
    <row r="57" spans="1:6" s="77" customFormat="1" ht="15" customHeight="1">
      <c r="A57" s="224"/>
      <c r="B57" s="225"/>
      <c r="C57" s="225"/>
      <c r="D57" s="225"/>
      <c r="E57" s="224"/>
      <c r="F57" s="226"/>
    </row>
    <row r="58" spans="1:6" s="77" customFormat="1" ht="15" customHeight="1">
      <c r="A58" s="224"/>
      <c r="B58" s="225"/>
      <c r="C58" s="225"/>
      <c r="D58" s="225"/>
      <c r="E58" s="224"/>
      <c r="F58" s="226"/>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D1"/>
    </sheetView>
  </sheetViews>
  <sheetFormatPr defaultColWidth="15.7109375" defaultRowHeight="15" customHeight="1"/>
  <cols>
    <col min="1" max="1" width="59.00390625" style="234" customWidth="1"/>
    <col min="2" max="4" width="16.7109375" style="256" customWidth="1"/>
    <col min="5" max="6" width="16.7109375" style="250" customWidth="1"/>
    <col min="7" max="16384" width="15.7109375" style="35" customWidth="1"/>
  </cols>
  <sheetData>
    <row r="1" spans="1:6" s="227" customFormat="1" ht="24.75" customHeight="1">
      <c r="A1" s="303" t="s">
        <v>0</v>
      </c>
      <c r="B1" s="303"/>
      <c r="C1" s="303"/>
      <c r="D1" s="303"/>
      <c r="E1" s="303"/>
      <c r="F1" s="303"/>
    </row>
    <row r="2" spans="1:6" s="230" customFormat="1" ht="15" customHeight="1">
      <c r="A2" s="228"/>
      <c r="B2" s="229"/>
      <c r="C2" s="229"/>
      <c r="D2" s="229"/>
      <c r="E2" s="229"/>
      <c r="F2" s="229"/>
    </row>
    <row r="3" spans="1:6" s="231" customFormat="1" ht="15" customHeight="1">
      <c r="A3" s="304" t="s">
        <v>184</v>
      </c>
      <c r="B3" s="304"/>
      <c r="C3" s="304"/>
      <c r="D3" s="304"/>
      <c r="E3" s="304"/>
      <c r="F3" s="304"/>
    </row>
    <row r="4" spans="1:6" s="231" customFormat="1" ht="15" customHeight="1">
      <c r="A4" s="304" t="s">
        <v>70</v>
      </c>
      <c r="B4" s="304"/>
      <c r="C4" s="304"/>
      <c r="D4" s="304"/>
      <c r="E4" s="304"/>
      <c r="F4" s="304"/>
    </row>
    <row r="5" spans="1:6" s="233" customFormat="1" ht="15" customHeight="1">
      <c r="A5" s="228"/>
      <c r="B5" s="232"/>
      <c r="C5" s="232"/>
      <c r="D5" s="232"/>
      <c r="E5" s="229"/>
      <c r="F5" s="229"/>
    </row>
    <row r="6" spans="2:6" ht="30" customHeight="1">
      <c r="B6" s="185" t="s">
        <v>71</v>
      </c>
      <c r="C6" s="185" t="s">
        <v>72</v>
      </c>
      <c r="D6" s="185" t="s">
        <v>73</v>
      </c>
      <c r="E6" s="185" t="s">
        <v>74</v>
      </c>
      <c r="F6" s="186" t="s">
        <v>75</v>
      </c>
    </row>
    <row r="7" spans="1:6" ht="15" customHeight="1">
      <c r="A7" s="235" t="s">
        <v>185</v>
      </c>
      <c r="B7" s="236"/>
      <c r="C7" s="236"/>
      <c r="D7" s="236"/>
      <c r="E7" s="236"/>
      <c r="F7" s="236"/>
    </row>
    <row r="8" spans="1:6" ht="15" customHeight="1">
      <c r="A8" s="235" t="s">
        <v>186</v>
      </c>
      <c r="B8" s="237"/>
      <c r="C8" s="237"/>
      <c r="D8" s="237"/>
      <c r="E8" s="237"/>
      <c r="F8" s="237"/>
    </row>
    <row r="9" spans="1:6" ht="15" customHeight="1">
      <c r="A9" s="238" t="s">
        <v>187</v>
      </c>
      <c r="B9" s="191">
        <f>'[1]Loss Expenses Paid QTD-15'!E27</f>
        <v>471162</v>
      </c>
      <c r="C9" s="191">
        <f>'[1]Loss Expenses Paid QTD-15'!E21</f>
        <v>168613</v>
      </c>
      <c r="D9" s="191">
        <f>'[1]Loss Expenses Paid QTD-15'!E15+'[1]TB - Rounded'!G291</f>
        <v>102946</v>
      </c>
      <c r="E9" s="191">
        <f>'[1]TB - Rounded'!$G$289</f>
        <v>50</v>
      </c>
      <c r="F9" s="191">
        <f>SUM(B9:E9)</f>
        <v>742771</v>
      </c>
    </row>
    <row r="10" spans="1:6" ht="15" customHeight="1">
      <c r="A10" s="238" t="s">
        <v>161</v>
      </c>
      <c r="B10" s="193">
        <f>'[1]Loss Expenses Paid QTD-15'!E28</f>
        <v>37318</v>
      </c>
      <c r="C10" s="193">
        <f>'[1]Loss Expenses Paid QTD-15'!E22+'[1]TB - Rounded'!G293</f>
        <v>98254</v>
      </c>
      <c r="D10" s="192">
        <f>'[1]Loss Expenses Paid QTD-15'!E16</f>
        <v>2754</v>
      </c>
      <c r="E10" s="192">
        <f>'[1]Loss Expenses Paid QTD-15'!E10</f>
        <v>-2000</v>
      </c>
      <c r="F10" s="193">
        <f>SUM(B10:E10)</f>
        <v>136326</v>
      </c>
    </row>
    <row r="11" spans="1:6" ht="15" customHeight="1">
      <c r="A11" s="238" t="s">
        <v>162</v>
      </c>
      <c r="B11" s="155">
        <f>'[1]Loss Expenses Paid QTD-15'!E29</f>
        <v>0</v>
      </c>
      <c r="C11" s="155">
        <f>'[1]Loss Expenses Paid QTD-15'!E23</f>
        <v>0</v>
      </c>
      <c r="D11" s="155">
        <f>'[1]Loss Expenses Paid QTD-15'!E17</f>
        <v>0</v>
      </c>
      <c r="E11" s="155">
        <f>'[1]Loss Expenses Paid QTD-15'!E11</f>
        <v>0</v>
      </c>
      <c r="F11" s="155">
        <f>SUM(B11:E11)</f>
        <v>0</v>
      </c>
    </row>
    <row r="12" spans="1:6" ht="15" customHeight="1" thickBot="1">
      <c r="A12" s="239" t="s">
        <v>163</v>
      </c>
      <c r="B12" s="195">
        <f>SUM(B9:B11)</f>
        <v>508480</v>
      </c>
      <c r="C12" s="195">
        <f>SUM(C9:C11)</f>
        <v>266867</v>
      </c>
      <c r="D12" s="101">
        <f>SUM(D9:D11)</f>
        <v>105700</v>
      </c>
      <c r="E12" s="101">
        <f>SUM(E9:E11)</f>
        <v>-1950</v>
      </c>
      <c r="F12" s="197">
        <f>SUM(F9:F11)</f>
        <v>879097</v>
      </c>
    </row>
    <row r="13" spans="1:6" ht="15" customHeight="1" thickTop="1">
      <c r="A13" s="235"/>
      <c r="B13" s="240"/>
      <c r="C13" s="240"/>
      <c r="D13" s="240"/>
      <c r="E13" s="241"/>
      <c r="F13" s="242"/>
    </row>
    <row r="14" spans="1:6" ht="15" customHeight="1">
      <c r="A14" s="235" t="s">
        <v>188</v>
      </c>
      <c r="B14" s="240"/>
      <c r="C14" s="240"/>
      <c r="D14" s="240"/>
      <c r="E14" s="241"/>
      <c r="F14" s="242"/>
    </row>
    <row r="15" spans="1:6" ht="15" customHeight="1">
      <c r="A15" s="238" t="s">
        <v>189</v>
      </c>
      <c r="B15" s="192">
        <f>'Losses Incurred YTD-10'!B15</f>
        <v>133400</v>
      </c>
      <c r="C15" s="193">
        <f>'Losses Incurred YTD-10'!C15</f>
        <v>235000</v>
      </c>
      <c r="D15" s="155">
        <f>'Losses Incurred YTD-10'!D15</f>
        <v>0</v>
      </c>
      <c r="E15" s="155">
        <f>'Losses Incurred YTD-10'!E15</f>
        <v>0</v>
      </c>
      <c r="F15" s="193">
        <f>SUM(B15:E15)</f>
        <v>368400</v>
      </c>
    </row>
    <row r="16" spans="1:6" ht="15" customHeight="1">
      <c r="A16" s="238" t="s">
        <v>190</v>
      </c>
      <c r="B16" s="193">
        <f>'Losses Incurred YTD-10'!B16</f>
        <v>1700</v>
      </c>
      <c r="C16" s="193">
        <f>'Losses Incurred YTD-10'!C16</f>
        <v>2500</v>
      </c>
      <c r="D16" s="193">
        <f>'Losses Incurred YTD-10'!D16</f>
        <v>5000</v>
      </c>
      <c r="E16" s="155">
        <f>'Losses Incurred YTD-10'!E16</f>
        <v>0</v>
      </c>
      <c r="F16" s="193">
        <f>SUM(B16:E16)</f>
        <v>9200</v>
      </c>
    </row>
    <row r="17" spans="1:6" ht="15" customHeight="1">
      <c r="A17" s="238" t="s">
        <v>191</v>
      </c>
      <c r="B17" s="155">
        <f>'Losses Incurred YTD-10'!B17</f>
        <v>0</v>
      </c>
      <c r="C17" s="155">
        <f>'Losses Incurred YTD-10'!C17</f>
        <v>0</v>
      </c>
      <c r="D17" s="155">
        <f>'Losses Incurred YTD-10'!D17</f>
        <v>0</v>
      </c>
      <c r="E17" s="155">
        <f>'Losses Incurred YTD-10'!E17</f>
        <v>0</v>
      </c>
      <c r="F17" s="155">
        <f>SUM(B17:E17)</f>
        <v>0</v>
      </c>
    </row>
    <row r="18" spans="1:6" ht="15" customHeight="1" thickBot="1">
      <c r="A18" s="239" t="s">
        <v>163</v>
      </c>
      <c r="B18" s="195">
        <f>SUM(B15:B17)</f>
        <v>135100</v>
      </c>
      <c r="C18" s="195">
        <f>SUM(C15:C17)</f>
        <v>237500</v>
      </c>
      <c r="D18" s="195">
        <f>SUM(D15:D17)</f>
        <v>5000</v>
      </c>
      <c r="E18" s="196">
        <f>SUM(E15:E17)</f>
        <v>0</v>
      </c>
      <c r="F18" s="197">
        <f>SUM(F15:F17)</f>
        <v>377600</v>
      </c>
    </row>
    <row r="19" spans="1:6" ht="15" customHeight="1" thickTop="1">
      <c r="A19" s="235"/>
      <c r="B19" s="97"/>
      <c r="C19" s="97"/>
      <c r="D19" s="97"/>
      <c r="E19" s="243"/>
      <c r="F19" s="244"/>
    </row>
    <row r="20" spans="1:6" ht="15" customHeight="1">
      <c r="A20" s="235" t="s">
        <v>192</v>
      </c>
      <c r="B20" s="241"/>
      <c r="C20" s="241"/>
      <c r="D20" s="241"/>
      <c r="E20" s="241"/>
      <c r="F20" s="245"/>
    </row>
    <row r="21" spans="1:6" ht="15" customHeight="1">
      <c r="A21" s="238" t="s">
        <v>189</v>
      </c>
      <c r="B21" s="192">
        <f>'Losses Incurred YTD-10'!B21</f>
        <v>350405</v>
      </c>
      <c r="C21" s="193">
        <f>'Losses Incurred YTD-10'!C21</f>
        <v>82329</v>
      </c>
      <c r="D21" s="155">
        <f>'Losses Incurred YTD-10'!D21</f>
        <v>0</v>
      </c>
      <c r="E21" s="155">
        <f>'Losses Incurred YTD-10'!E21</f>
        <v>0</v>
      </c>
      <c r="F21" s="193">
        <f>SUM(B21:E21)</f>
        <v>432734</v>
      </c>
    </row>
    <row r="22" spans="1:6" ht="15" customHeight="1">
      <c r="A22" s="238" t="s">
        <v>190</v>
      </c>
      <c r="B22" s="193">
        <f>'Losses Incurred YTD-10'!B22</f>
        <v>4465</v>
      </c>
      <c r="C22" s="193">
        <f>'Losses Incurred YTD-10'!C22</f>
        <v>876</v>
      </c>
      <c r="D22" s="155">
        <f>'Losses Incurred YTD-10'!D22</f>
        <v>0</v>
      </c>
      <c r="E22" s="155">
        <f>'Losses Incurred YTD-10'!E22</f>
        <v>0</v>
      </c>
      <c r="F22" s="193">
        <f>SUM(B22:E22)</f>
        <v>5341</v>
      </c>
    </row>
    <row r="23" spans="1:6" ht="15" customHeight="1">
      <c r="A23" s="238" t="s">
        <v>191</v>
      </c>
      <c r="B23" s="155">
        <f>'Losses Incurred YTD-10'!B23</f>
        <v>0</v>
      </c>
      <c r="C23" s="155">
        <f>'Losses Incurred YTD-10'!C23</f>
        <v>0</v>
      </c>
      <c r="D23" s="155">
        <f>'Losses Incurred YTD-10'!D23</f>
        <v>0</v>
      </c>
      <c r="E23" s="155">
        <f>'Losses Incurred YTD-10'!E23</f>
        <v>0</v>
      </c>
      <c r="F23" s="155">
        <f>SUM(B23:E23)</f>
        <v>0</v>
      </c>
    </row>
    <row r="24" spans="1:6" ht="15" customHeight="1" thickBot="1">
      <c r="A24" s="239" t="s">
        <v>163</v>
      </c>
      <c r="B24" s="195">
        <f>SUM(B21:B23)</f>
        <v>354870</v>
      </c>
      <c r="C24" s="195">
        <f>SUM(C21:C23)</f>
        <v>83205</v>
      </c>
      <c r="D24" s="196">
        <f>SUM(D21:D23)</f>
        <v>0</v>
      </c>
      <c r="E24" s="196">
        <f>SUM(E21:E23)</f>
        <v>0</v>
      </c>
      <c r="F24" s="197">
        <f>SUM(F21:F23)</f>
        <v>438075</v>
      </c>
    </row>
    <row r="25" spans="1:6" ht="15" customHeight="1" thickTop="1">
      <c r="A25" s="235"/>
      <c r="B25" s="240"/>
      <c r="C25" s="240"/>
      <c r="D25" s="240"/>
      <c r="E25" s="241"/>
      <c r="F25" s="242"/>
    </row>
    <row r="26" spans="1:6" ht="15" customHeight="1">
      <c r="A26" s="235" t="s">
        <v>193</v>
      </c>
      <c r="B26" s="246"/>
      <c r="C26" s="246"/>
      <c r="D26" s="246"/>
      <c r="E26" s="241"/>
      <c r="F26" s="242"/>
    </row>
    <row r="27" spans="1:6" ht="15" customHeight="1">
      <c r="A27" s="235" t="s">
        <v>194</v>
      </c>
      <c r="B27" s="246"/>
      <c r="C27" s="246"/>
      <c r="D27" s="246"/>
      <c r="E27" s="241"/>
      <c r="F27" s="242"/>
    </row>
    <row r="28" spans="1:6" ht="15" customHeight="1">
      <c r="A28" s="238" t="s">
        <v>189</v>
      </c>
      <c r="B28" s="193">
        <v>391183</v>
      </c>
      <c r="C28" s="193">
        <v>399383</v>
      </c>
      <c r="D28" s="193">
        <v>160000</v>
      </c>
      <c r="E28" s="155">
        <v>0</v>
      </c>
      <c r="F28" s="193">
        <f>SUM(B28:E28)</f>
        <v>950566</v>
      </c>
    </row>
    <row r="29" spans="1:6" ht="15" customHeight="1">
      <c r="A29" s="238" t="s">
        <v>190</v>
      </c>
      <c r="B29" s="193">
        <v>61229</v>
      </c>
      <c r="C29" s="193">
        <v>105875</v>
      </c>
      <c r="D29" s="193">
        <v>4000</v>
      </c>
      <c r="E29" s="193">
        <v>5000</v>
      </c>
      <c r="F29" s="193">
        <f>SUM(B29:E29)</f>
        <v>176104</v>
      </c>
    </row>
    <row r="30" spans="1:6" ht="15" customHeight="1">
      <c r="A30" s="238" t="s">
        <v>191</v>
      </c>
      <c r="B30" s="155">
        <v>0</v>
      </c>
      <c r="C30" s="155">
        <v>0</v>
      </c>
      <c r="D30" s="155">
        <v>0</v>
      </c>
      <c r="E30" s="155">
        <v>0</v>
      </c>
      <c r="F30" s="155">
        <f>SUM(B30:E30)</f>
        <v>0</v>
      </c>
    </row>
    <row r="31" spans="1:6" ht="15" customHeight="1" thickBot="1">
      <c r="A31" s="239" t="s">
        <v>163</v>
      </c>
      <c r="B31" s="195">
        <f>SUM(B28:B30)</f>
        <v>452412</v>
      </c>
      <c r="C31" s="195">
        <f>SUM(C28:C30)</f>
        <v>505258</v>
      </c>
      <c r="D31" s="195">
        <f>SUM(D28:D30)</f>
        <v>164000</v>
      </c>
      <c r="E31" s="195">
        <f>SUM(E28:E30)</f>
        <v>5000</v>
      </c>
      <c r="F31" s="197">
        <f>SUM(F28:F30)</f>
        <v>1126670</v>
      </c>
    </row>
    <row r="32" spans="1:6" s="248" customFormat="1" ht="15" customHeight="1" thickTop="1">
      <c r="A32" s="235"/>
      <c r="B32" s="246"/>
      <c r="C32" s="246"/>
      <c r="D32" s="246"/>
      <c r="E32" s="246"/>
      <c r="F32" s="247"/>
    </row>
    <row r="33" spans="1:6" ht="15" customHeight="1">
      <c r="A33" s="235" t="s">
        <v>195</v>
      </c>
      <c r="B33" s="240"/>
      <c r="C33" s="240"/>
      <c r="D33" s="240"/>
      <c r="E33" s="241"/>
      <c r="F33" s="242"/>
    </row>
    <row r="34" spans="1:6" ht="15" customHeight="1">
      <c r="A34" s="238" t="s">
        <v>189</v>
      </c>
      <c r="B34" s="192">
        <f aca="true" t="shared" si="0" ref="B34:E36">B9+B15+B21-B28</f>
        <v>563784</v>
      </c>
      <c r="C34" s="192">
        <f t="shared" si="0"/>
        <v>86559</v>
      </c>
      <c r="D34" s="192">
        <f t="shared" si="0"/>
        <v>-57054</v>
      </c>
      <c r="E34" s="192">
        <f t="shared" si="0"/>
        <v>50</v>
      </c>
      <c r="F34" s="192">
        <f>SUM(B34:E34)</f>
        <v>593339</v>
      </c>
    </row>
    <row r="35" spans="1:6" ht="15" customHeight="1">
      <c r="A35" s="238" t="s">
        <v>190</v>
      </c>
      <c r="B35" s="192">
        <f t="shared" si="0"/>
        <v>-17746</v>
      </c>
      <c r="C35" s="192">
        <f t="shared" si="0"/>
        <v>-4245</v>
      </c>
      <c r="D35" s="192">
        <f t="shared" si="0"/>
        <v>3754</v>
      </c>
      <c r="E35" s="192">
        <f t="shared" si="0"/>
        <v>-7000</v>
      </c>
      <c r="F35" s="192">
        <f>SUM(B35:E35)</f>
        <v>-25237</v>
      </c>
    </row>
    <row r="36" spans="1:6" ht="15" customHeight="1">
      <c r="A36" s="238" t="s">
        <v>191</v>
      </c>
      <c r="B36" s="155">
        <f t="shared" si="0"/>
        <v>0</v>
      </c>
      <c r="C36" s="155">
        <f t="shared" si="0"/>
        <v>0</v>
      </c>
      <c r="D36" s="155">
        <f t="shared" si="0"/>
        <v>0</v>
      </c>
      <c r="E36" s="155">
        <f t="shared" si="0"/>
        <v>0</v>
      </c>
      <c r="F36" s="155">
        <f>SUM(B36:E36)</f>
        <v>0</v>
      </c>
    </row>
    <row r="37" spans="1:6" ht="15" customHeight="1" thickBot="1">
      <c r="A37" s="239" t="s">
        <v>163</v>
      </c>
      <c r="B37" s="249">
        <f>SUM(B34:B36)</f>
        <v>546038</v>
      </c>
      <c r="C37" s="249">
        <f>SUM(C34:C36)</f>
        <v>82314</v>
      </c>
      <c r="D37" s="249">
        <f>SUM(D34:D36)</f>
        <v>-53300</v>
      </c>
      <c r="E37" s="249">
        <f>SUM(E34:E36)</f>
        <v>-6950</v>
      </c>
      <c r="F37" s="249">
        <f>SUM(F34:F36)</f>
        <v>568102</v>
      </c>
    </row>
    <row r="38" spans="2:6" ht="15" customHeight="1" thickTop="1">
      <c r="B38" s="245"/>
      <c r="C38" s="245"/>
      <c r="D38" s="245"/>
      <c r="F38" s="251" t="s">
        <v>170</v>
      </c>
    </row>
    <row r="39" spans="1:6" s="255" customFormat="1" ht="15" customHeight="1">
      <c r="A39" s="252"/>
      <c r="B39" s="253"/>
      <c r="C39" s="253"/>
      <c r="D39" s="253"/>
      <c r="E39" s="254"/>
      <c r="F39" s="251"/>
    </row>
    <row r="40" spans="2:4" ht="15" customHeight="1">
      <c r="B40" s="236"/>
      <c r="C40" s="236"/>
      <c r="D40" s="236"/>
    </row>
    <row r="41" spans="2:4" ht="15" customHeight="1">
      <c r="B41" s="236"/>
      <c r="C41" s="236"/>
      <c r="D41" s="236"/>
    </row>
    <row r="42" spans="2:4" ht="15" customHeight="1">
      <c r="B42" s="236"/>
      <c r="C42" s="236"/>
      <c r="D42" s="236"/>
    </row>
    <row r="43" spans="1:4" ht="15" customHeight="1">
      <c r="A43" s="228"/>
      <c r="B43" s="236"/>
      <c r="C43" s="236"/>
      <c r="D43" s="236"/>
    </row>
    <row r="44" spans="1:4" ht="15" customHeight="1">
      <c r="A44" s="228"/>
      <c r="B44" s="236"/>
      <c r="C44" s="236"/>
      <c r="D44" s="236"/>
    </row>
    <row r="45" spans="1:4" ht="15" customHeight="1">
      <c r="A45" s="228"/>
      <c r="B45" s="236"/>
      <c r="C45" s="236"/>
      <c r="D45" s="236"/>
    </row>
    <row r="46" spans="1:4" ht="15" customHeight="1">
      <c r="A46" s="228"/>
      <c r="B46" s="236"/>
      <c r="C46" s="236"/>
      <c r="D46" s="236"/>
    </row>
    <row r="47" spans="1:4" ht="15" customHeight="1">
      <c r="A47" s="228"/>
      <c r="B47" s="236"/>
      <c r="C47" s="236"/>
      <c r="D47" s="236"/>
    </row>
    <row r="48" spans="1:4" ht="15" customHeight="1">
      <c r="A48" s="228"/>
      <c r="B48" s="236"/>
      <c r="C48" s="236"/>
      <c r="D48" s="236"/>
    </row>
    <row r="49" spans="1:6" ht="15" customHeight="1">
      <c r="A49" s="228"/>
      <c r="B49" s="236"/>
      <c r="C49" s="236"/>
      <c r="D49" s="236"/>
      <c r="E49" s="35"/>
      <c r="F49" s="35"/>
    </row>
    <row r="50" spans="1:6" ht="15" customHeight="1">
      <c r="A50" s="228"/>
      <c r="B50" s="236"/>
      <c r="C50" s="236"/>
      <c r="D50" s="236"/>
      <c r="E50" s="35"/>
      <c r="F50" s="35"/>
    </row>
    <row r="51" spans="1:6" ht="15" customHeight="1">
      <c r="A51" s="228"/>
      <c r="B51" s="236"/>
      <c r="C51" s="236"/>
      <c r="D51" s="236"/>
      <c r="E51" s="35"/>
      <c r="F51" s="35"/>
    </row>
    <row r="52" spans="1:6" ht="15" customHeight="1">
      <c r="A52" s="228"/>
      <c r="B52" s="236"/>
      <c r="C52" s="236"/>
      <c r="D52" s="236"/>
      <c r="E52" s="35"/>
      <c r="F52" s="35"/>
    </row>
    <row r="53" spans="1:6" ht="15" customHeight="1">
      <c r="A53" s="228"/>
      <c r="B53" s="236"/>
      <c r="C53" s="236"/>
      <c r="D53" s="236"/>
      <c r="E53" s="35"/>
      <c r="F53" s="35"/>
    </row>
    <row r="54" spans="1:6" ht="15" customHeight="1">
      <c r="A54" s="228"/>
      <c r="B54" s="236"/>
      <c r="C54" s="236"/>
      <c r="D54" s="236"/>
      <c r="E54" s="35"/>
      <c r="F54" s="35"/>
    </row>
    <row r="55" spans="1:6" ht="15" customHeight="1">
      <c r="A55" s="228"/>
      <c r="E55" s="35"/>
      <c r="F55" s="35"/>
    </row>
    <row r="56" spans="1:6" ht="15" customHeight="1">
      <c r="A56" s="228"/>
      <c r="E56" s="35"/>
      <c r="F56" s="35"/>
    </row>
    <row r="57" spans="1:6" ht="15" customHeight="1">
      <c r="A57" s="228"/>
      <c r="E57" s="35"/>
      <c r="F57" s="35"/>
    </row>
    <row r="58" spans="1:6" ht="15" customHeight="1">
      <c r="A58" s="228"/>
      <c r="E58" s="35"/>
      <c r="F58" s="35"/>
    </row>
    <row r="59" spans="1:6" ht="15" customHeight="1">
      <c r="A59" s="228"/>
      <c r="E59" s="35"/>
      <c r="F59" s="35"/>
    </row>
    <row r="60" spans="1:6" ht="15" customHeight="1">
      <c r="A60" s="228"/>
      <c r="E60" s="35"/>
      <c r="F60" s="35"/>
    </row>
    <row r="61" spans="1:6" ht="15" customHeight="1">
      <c r="A61" s="228"/>
      <c r="E61" s="35"/>
      <c r="F61" s="35"/>
    </row>
    <row r="62" spans="1:6" ht="15" customHeight="1">
      <c r="A62" s="228"/>
      <c r="E62" s="35"/>
      <c r="F62" s="35"/>
    </row>
    <row r="63" spans="1:6" ht="15" customHeight="1">
      <c r="A63" s="228"/>
      <c r="E63" s="35"/>
      <c r="F63" s="35"/>
    </row>
    <row r="64" spans="1:6" ht="15" customHeight="1">
      <c r="A64" s="228"/>
      <c r="E64" s="35"/>
      <c r="F64" s="35"/>
    </row>
    <row r="65" spans="1:6" ht="15" customHeight="1">
      <c r="A65" s="228"/>
      <c r="B65" s="35"/>
      <c r="C65" s="35"/>
      <c r="D65" s="35"/>
      <c r="E65" s="35"/>
      <c r="F65" s="35"/>
    </row>
    <row r="66" spans="1:6" ht="15" customHeight="1">
      <c r="A66" s="228"/>
      <c r="B66" s="35"/>
      <c r="C66" s="35"/>
      <c r="D66" s="35"/>
      <c r="E66" s="35"/>
      <c r="F66" s="35"/>
    </row>
    <row r="67" spans="1:6" ht="15" customHeight="1">
      <c r="A67" s="228"/>
      <c r="B67" s="35"/>
      <c r="C67" s="35"/>
      <c r="D67" s="35"/>
      <c r="E67" s="35"/>
      <c r="F67" s="35"/>
    </row>
    <row r="68" spans="1:6" ht="15" customHeight="1">
      <c r="A68" s="228"/>
      <c r="B68" s="35"/>
      <c r="C68" s="35"/>
      <c r="D68" s="35"/>
      <c r="E68" s="35"/>
      <c r="F68" s="35"/>
    </row>
    <row r="69" spans="1:6" ht="15" customHeight="1">
      <c r="A69" s="228"/>
      <c r="B69" s="35"/>
      <c r="C69" s="35"/>
      <c r="D69" s="35"/>
      <c r="E69" s="35"/>
      <c r="F69" s="35"/>
    </row>
    <row r="70" spans="1:6" ht="15" customHeight="1">
      <c r="A70" s="228"/>
      <c r="B70" s="35"/>
      <c r="C70" s="35"/>
      <c r="D70" s="35"/>
      <c r="E70" s="35"/>
      <c r="F70" s="35"/>
    </row>
    <row r="71" spans="1:6" ht="15" customHeight="1">
      <c r="A71" s="228"/>
      <c r="B71" s="35"/>
      <c r="C71" s="35"/>
      <c r="D71" s="35"/>
      <c r="E71" s="35"/>
      <c r="F71" s="35"/>
    </row>
    <row r="72" spans="1:6" ht="15" customHeight="1">
      <c r="A72" s="228"/>
      <c r="B72" s="35"/>
      <c r="C72" s="35"/>
      <c r="D72" s="35"/>
      <c r="E72" s="35"/>
      <c r="F72" s="35"/>
    </row>
    <row r="73" spans="1:6" ht="15" customHeight="1">
      <c r="A73" s="228"/>
      <c r="B73" s="35"/>
      <c r="C73" s="35"/>
      <c r="D73" s="35"/>
      <c r="E73" s="35"/>
      <c r="F73" s="35"/>
    </row>
    <row r="74" spans="1:6" ht="15" customHeight="1">
      <c r="A74" s="228"/>
      <c r="B74" s="35"/>
      <c r="C74" s="35"/>
      <c r="D74" s="35"/>
      <c r="E74" s="35"/>
      <c r="F74" s="35"/>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2022-11-09T15:47:10Z</cp:lastPrinted>
  <dcterms:created xsi:type="dcterms:W3CDTF">2022-11-09T15:39:25Z</dcterms:created>
  <dcterms:modified xsi:type="dcterms:W3CDTF">2022-11-09T15:47:18Z</dcterms:modified>
  <cp:category/>
  <cp:version/>
  <cp:contentType/>
  <cp:contentStatus/>
</cp:coreProperties>
</file>